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https://d.docs.live.net/02bd767f159c21bd/Articles blog/Calendrier Excel/"/>
    </mc:Choice>
  </mc:AlternateContent>
  <xr:revisionPtr revIDLastSave="162" documentId="114_{1A32AD86-FF23-4B61-B71B-A88D3C6F6933}" xr6:coauthVersionLast="45" xr6:coauthVersionMax="45" xr10:uidLastSave="{D90CFCB9-8CE8-492F-B1F6-688D55D626D3}"/>
  <bookViews>
    <workbookView xWindow="-120" yWindow="-120" windowWidth="29040" windowHeight="15840" xr2:uid="{00000000-000D-0000-FFFF-FFFF00000000}"/>
  </bookViews>
  <sheets>
    <sheet name="Calendrier" sheetId="3" r:id="rId1"/>
    <sheet name="Jours fériés" sheetId="2" r:id="rId2"/>
  </sheets>
  <definedNames>
    <definedName name="AfficherNoSemaine">Calendrier!$AE$1</definedName>
    <definedName name="Annee">Calendrier!$V$2</definedName>
    <definedName name="Lieu">Calendrier!$G$1</definedName>
    <definedName name="_xlnm.Print_Area" localSheetId="0">Calendrier!$B$2:$AK$35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5" i="2" l="1"/>
  <c r="B50" i="2"/>
  <c r="B39" i="2"/>
  <c r="B5" i="3" l="1"/>
  <c r="E5" i="3" s="1"/>
  <c r="H5" i="3" s="1"/>
  <c r="E2" i="2" a="1"/>
  <c r="E3" i="2" a="1"/>
  <c r="E2" i="2" l="1"/>
  <c r="E3" i="2"/>
  <c r="I5" i="3"/>
  <c r="K5" i="3"/>
  <c r="L5" i="3" s="1"/>
  <c r="H6" i="3"/>
  <c r="E6" i="3"/>
  <c r="E7" i="3" s="1"/>
  <c r="E8" i="3" s="1"/>
  <c r="E9" i="3" s="1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E22" i="3" s="1"/>
  <c r="E23" i="3" s="1"/>
  <c r="E24" i="3" s="1"/>
  <c r="E25" i="3" s="1"/>
  <c r="E26" i="3" s="1"/>
  <c r="E27" i="3" s="1"/>
  <c r="E28" i="3" s="1"/>
  <c r="E29" i="3" s="1"/>
  <c r="E30" i="3" s="1"/>
  <c r="E31" i="3" s="1"/>
  <c r="E32" i="3" s="1"/>
  <c r="E33" i="3" s="1"/>
  <c r="F5" i="3"/>
  <c r="C5" i="3"/>
  <c r="B6" i="3"/>
  <c r="F7" i="3"/>
  <c r="B56" i="2"/>
  <c r="B57" i="2"/>
  <c r="B54" i="2"/>
  <c r="B49" i="2"/>
  <c r="B53" i="2" s="1"/>
  <c r="B47" i="2"/>
  <c r="B48" i="2" s="1"/>
  <c r="B38" i="2"/>
  <c r="B42" i="2" s="1"/>
  <c r="B44" i="2"/>
  <c r="B46" i="2"/>
  <c r="B45" i="2"/>
  <c r="B43" i="2"/>
  <c r="B17" i="2"/>
  <c r="B37" i="2"/>
  <c r="E34" i="3" l="1"/>
  <c r="G34" i="3" s="1"/>
  <c r="I6" i="3"/>
  <c r="H7" i="3"/>
  <c r="K6" i="3"/>
  <c r="N5" i="3"/>
  <c r="B7" i="3"/>
  <c r="C6" i="3"/>
  <c r="F6" i="3"/>
  <c r="F8" i="3"/>
  <c r="B40" i="2"/>
  <c r="B51" i="2"/>
  <c r="B52" i="2"/>
  <c r="B41" i="2"/>
  <c r="B2" i="2"/>
  <c r="B23" i="2"/>
  <c r="B15" i="2"/>
  <c r="D5" i="3"/>
  <c r="E35" i="3" l="1"/>
  <c r="G35" i="3" s="1"/>
  <c r="K7" i="3"/>
  <c r="L6" i="3"/>
  <c r="O5" i="3"/>
  <c r="N6" i="3"/>
  <c r="Q5" i="3"/>
  <c r="I7" i="3"/>
  <c r="H8" i="3"/>
  <c r="B8" i="3"/>
  <c r="C7" i="3"/>
  <c r="F9" i="3"/>
  <c r="B14" i="2"/>
  <c r="B13" i="2"/>
  <c r="B12" i="2"/>
  <c r="B11" i="2"/>
  <c r="B10" i="2"/>
  <c r="B6" i="2"/>
  <c r="B5" i="2"/>
  <c r="B3" i="2"/>
  <c r="B22" i="2"/>
  <c r="B21" i="2"/>
  <c r="B20" i="2"/>
  <c r="B19" i="2"/>
  <c r="B18" i="2"/>
  <c r="B16" i="2"/>
  <c r="B36" i="2"/>
  <c r="B35" i="2"/>
  <c r="B34" i="2"/>
  <c r="B33" i="2"/>
  <c r="B32" i="2"/>
  <c r="B28" i="2"/>
  <c r="B27" i="2"/>
  <c r="B25" i="2"/>
  <c r="B31" i="2" s="1"/>
  <c r="B24" i="2"/>
  <c r="B7" i="2" l="1"/>
  <c r="O6" i="3"/>
  <c r="N7" i="3"/>
  <c r="H9" i="3"/>
  <c r="I8" i="3"/>
  <c r="T5" i="3"/>
  <c r="Q6" i="3"/>
  <c r="R5" i="3"/>
  <c r="L7" i="3"/>
  <c r="K8" i="3"/>
  <c r="B9" i="3"/>
  <c r="C8" i="3"/>
  <c r="F10" i="3"/>
  <c r="B8" i="2"/>
  <c r="B9" i="2"/>
  <c r="B29" i="2"/>
  <c r="B26" i="2"/>
  <c r="B4" i="2" s="1"/>
  <c r="B30" i="2"/>
  <c r="G33" i="3"/>
  <c r="V5" i="3"/>
  <c r="M8" i="3"/>
  <c r="P7" i="3"/>
  <c r="S6" i="3"/>
  <c r="D9" i="3"/>
  <c r="J9" i="3"/>
  <c r="J8" i="3"/>
  <c r="J6" i="3"/>
  <c r="G21" i="3"/>
  <c r="G5" i="3"/>
  <c r="G24" i="3"/>
  <c r="G8" i="3"/>
  <c r="G23" i="3"/>
  <c r="G6" i="3"/>
  <c r="P5" i="3"/>
  <c r="G14" i="3"/>
  <c r="G13" i="3"/>
  <c r="G32" i="3"/>
  <c r="G26" i="3"/>
  <c r="G9" i="3"/>
  <c r="G17" i="3"/>
  <c r="M6" i="3"/>
  <c r="J5" i="3"/>
  <c r="G20" i="3"/>
  <c r="G7" i="3"/>
  <c r="G19" i="3"/>
  <c r="G18" i="3"/>
  <c r="J7" i="3"/>
  <c r="G29" i="3"/>
  <c r="M5" i="3"/>
  <c r="G15" i="3"/>
  <c r="G10" i="3"/>
  <c r="G16" i="3"/>
  <c r="G31" i="3"/>
  <c r="G25" i="3"/>
  <c r="G28" i="3"/>
  <c r="G12" i="3"/>
  <c r="G27" i="3"/>
  <c r="G30" i="3"/>
  <c r="G11" i="3"/>
  <c r="G22" i="3"/>
  <c r="D7" i="3"/>
  <c r="D6" i="3"/>
  <c r="S5" i="3"/>
  <c r="M7" i="3"/>
  <c r="D8" i="3"/>
  <c r="P6" i="3"/>
  <c r="L8" i="3" l="1"/>
  <c r="K9" i="3"/>
  <c r="U5" i="3"/>
  <c r="W5" i="3"/>
  <c r="T6" i="3"/>
  <c r="H10" i="3"/>
  <c r="I9" i="3"/>
  <c r="Q7" i="3"/>
  <c r="R6" i="3"/>
  <c r="N8" i="3"/>
  <c r="O7" i="3"/>
  <c r="B10" i="3"/>
  <c r="C9" i="3"/>
  <c r="F11" i="3"/>
  <c r="V6" i="3"/>
  <c r="M9" i="3"/>
  <c r="J10" i="3"/>
  <c r="P8" i="3"/>
  <c r="Y5" i="3"/>
  <c r="S7" i="3"/>
  <c r="D10" i="3"/>
  <c r="R7" i="3" l="1"/>
  <c r="Q8" i="3"/>
  <c r="W6" i="3"/>
  <c r="Z5" i="3"/>
  <c r="X5" i="3"/>
  <c r="O8" i="3"/>
  <c r="N9" i="3"/>
  <c r="H11" i="3"/>
  <c r="I10" i="3"/>
  <c r="K10" i="3"/>
  <c r="L9" i="3"/>
  <c r="U6" i="3"/>
  <c r="T7" i="3"/>
  <c r="B11" i="3"/>
  <c r="C10" i="3"/>
  <c r="F12" i="3"/>
  <c r="V7" i="3"/>
  <c r="S8" i="3"/>
  <c r="M10" i="3"/>
  <c r="D11" i="3"/>
  <c r="Y6" i="3"/>
  <c r="P9" i="3"/>
  <c r="AB5" i="3"/>
  <c r="J11" i="3"/>
  <c r="L10" i="3" l="1"/>
  <c r="K11" i="3"/>
  <c r="T8" i="3"/>
  <c r="U7" i="3"/>
  <c r="I11" i="3"/>
  <c r="H12" i="3"/>
  <c r="AC5" i="3"/>
  <c r="Z6" i="3"/>
  <c r="AA5" i="3"/>
  <c r="N10" i="3"/>
  <c r="O9" i="3"/>
  <c r="X6" i="3"/>
  <c r="W7" i="3"/>
  <c r="Q9" i="3"/>
  <c r="R8" i="3"/>
  <c r="B12" i="3"/>
  <c r="C11" i="3"/>
  <c r="F13" i="3"/>
  <c r="Y7" i="3"/>
  <c r="M11" i="3"/>
  <c r="J12" i="3"/>
  <c r="P10" i="3"/>
  <c r="S9" i="3"/>
  <c r="AB6" i="3"/>
  <c r="D12" i="3"/>
  <c r="V8" i="3"/>
  <c r="AE5" i="3"/>
  <c r="AA6" i="3" l="1"/>
  <c r="Z7" i="3"/>
  <c r="AF5" i="3"/>
  <c r="AC6" i="3"/>
  <c r="AD5" i="3"/>
  <c r="T9" i="3"/>
  <c r="U8" i="3"/>
  <c r="X7" i="3"/>
  <c r="W8" i="3"/>
  <c r="Q10" i="3"/>
  <c r="R9" i="3"/>
  <c r="O10" i="3"/>
  <c r="N11" i="3"/>
  <c r="I12" i="3"/>
  <c r="H13" i="3"/>
  <c r="L11" i="3"/>
  <c r="K12" i="3"/>
  <c r="B13" i="3"/>
  <c r="C12" i="3"/>
  <c r="F14" i="3"/>
  <c r="Y8" i="3"/>
  <c r="P11" i="3"/>
  <c r="M12" i="3"/>
  <c r="AB7" i="3"/>
  <c r="V9" i="3"/>
  <c r="S10" i="3"/>
  <c r="D13" i="3"/>
  <c r="AE6" i="3"/>
  <c r="AH5" i="3"/>
  <c r="J13" i="3"/>
  <c r="AD6" i="3" l="1"/>
  <c r="AC7" i="3"/>
  <c r="H14" i="3"/>
  <c r="I13" i="3"/>
  <c r="AG5" i="3"/>
  <c r="AI5" i="3"/>
  <c r="AF6" i="3"/>
  <c r="Q11" i="3"/>
  <c r="R10" i="3"/>
  <c r="U9" i="3"/>
  <c r="T10" i="3"/>
  <c r="Z8" i="3"/>
  <c r="AA7" i="3"/>
  <c r="L12" i="3"/>
  <c r="K13" i="3"/>
  <c r="O11" i="3"/>
  <c r="N12" i="3"/>
  <c r="W9" i="3"/>
  <c r="X8" i="3"/>
  <c r="B14" i="3"/>
  <c r="C13" i="3"/>
  <c r="F15" i="3"/>
  <c r="AE7" i="3"/>
  <c r="AK5" i="3"/>
  <c r="Y9" i="3"/>
  <c r="J14" i="3"/>
  <c r="AH6" i="3"/>
  <c r="V10" i="3"/>
  <c r="M13" i="3"/>
  <c r="S11" i="3"/>
  <c r="AB8" i="3"/>
  <c r="D14" i="3"/>
  <c r="P12" i="3"/>
  <c r="Z9" i="3" l="1"/>
  <c r="AA8" i="3"/>
  <c r="Q12" i="3"/>
  <c r="R11" i="3"/>
  <c r="K14" i="3"/>
  <c r="L13" i="3"/>
  <c r="U10" i="3"/>
  <c r="T11" i="3"/>
  <c r="AG6" i="3"/>
  <c r="AF7" i="3"/>
  <c r="I14" i="3"/>
  <c r="H15" i="3"/>
  <c r="W10" i="3"/>
  <c r="X9" i="3"/>
  <c r="AJ5" i="3"/>
  <c r="AI6" i="3"/>
  <c r="AC8" i="3"/>
  <c r="AD7" i="3"/>
  <c r="O12" i="3"/>
  <c r="N13" i="3"/>
  <c r="B15" i="3"/>
  <c r="C14" i="3"/>
  <c r="F16" i="3"/>
  <c r="AB9" i="3"/>
  <c r="M14" i="3"/>
  <c r="Y10" i="3"/>
  <c r="AE8" i="3"/>
  <c r="D15" i="3"/>
  <c r="AK6" i="3"/>
  <c r="AH7" i="3"/>
  <c r="S12" i="3"/>
  <c r="V11" i="3"/>
  <c r="J15" i="3"/>
  <c r="P13" i="3"/>
  <c r="AG7" i="3" l="1"/>
  <c r="AF8" i="3"/>
  <c r="W11" i="3"/>
  <c r="X10" i="3"/>
  <c r="O13" i="3"/>
  <c r="N14" i="3"/>
  <c r="AJ6" i="3"/>
  <c r="AI7" i="3"/>
  <c r="H16" i="3"/>
  <c r="I15" i="3"/>
  <c r="U11" i="3"/>
  <c r="T12" i="3"/>
  <c r="Q13" i="3"/>
  <c r="R12" i="3"/>
  <c r="AD8" i="3"/>
  <c r="AC9" i="3"/>
  <c r="L14" i="3"/>
  <c r="K15" i="3"/>
  <c r="Z10" i="3"/>
  <c r="AA9" i="3"/>
  <c r="B16" i="3"/>
  <c r="C15" i="3"/>
  <c r="F17" i="3"/>
  <c r="J16" i="3"/>
  <c r="S13" i="3"/>
  <c r="D16" i="3"/>
  <c r="AK7" i="3"/>
  <c r="AE9" i="3"/>
  <c r="AH8" i="3"/>
  <c r="P14" i="3"/>
  <c r="M15" i="3"/>
  <c r="Y11" i="3"/>
  <c r="AB10" i="3"/>
  <c r="V12" i="3"/>
  <c r="K16" i="3" l="1"/>
  <c r="L15" i="3"/>
  <c r="Q14" i="3"/>
  <c r="R13" i="3"/>
  <c r="I16" i="3"/>
  <c r="H17" i="3"/>
  <c r="AC10" i="3"/>
  <c r="AD9" i="3"/>
  <c r="U12" i="3"/>
  <c r="T13" i="3"/>
  <c r="AI8" i="3"/>
  <c r="AJ7" i="3"/>
  <c r="Z11" i="3"/>
  <c r="AA10" i="3"/>
  <c r="X11" i="3"/>
  <c r="W12" i="3"/>
  <c r="O14" i="3"/>
  <c r="N15" i="3"/>
  <c r="AG8" i="3"/>
  <c r="AF9" i="3"/>
  <c r="B17" i="3"/>
  <c r="C16" i="3"/>
  <c r="F18" i="3"/>
  <c r="M16" i="3"/>
  <c r="AB11" i="3"/>
  <c r="D17" i="3"/>
  <c r="Y12" i="3"/>
  <c r="AH9" i="3"/>
  <c r="J17" i="3"/>
  <c r="V13" i="3"/>
  <c r="P15" i="3"/>
  <c r="S14" i="3"/>
  <c r="AE10" i="3"/>
  <c r="AK8" i="3"/>
  <c r="N16" i="3" l="1"/>
  <c r="O15" i="3"/>
  <c r="AF10" i="3"/>
  <c r="AG9" i="3"/>
  <c r="W13" i="3"/>
  <c r="X12" i="3"/>
  <c r="AJ8" i="3"/>
  <c r="AI9" i="3"/>
  <c r="AD10" i="3"/>
  <c r="AC11" i="3"/>
  <c r="Q15" i="3"/>
  <c r="R14" i="3"/>
  <c r="T14" i="3"/>
  <c r="U13" i="3"/>
  <c r="I17" i="3"/>
  <c r="H18" i="3"/>
  <c r="Z12" i="3"/>
  <c r="AA11" i="3"/>
  <c r="L16" i="3"/>
  <c r="K17" i="3"/>
  <c r="B18" i="3"/>
  <c r="C17" i="3"/>
  <c r="F19" i="3"/>
  <c r="P16" i="3"/>
  <c r="Y13" i="3"/>
  <c r="V14" i="3"/>
  <c r="AB12" i="3"/>
  <c r="D18" i="3"/>
  <c r="S15" i="3"/>
  <c r="AK9" i="3"/>
  <c r="J18" i="3"/>
  <c r="M17" i="3"/>
  <c r="AE11" i="3"/>
  <c r="AH10" i="3"/>
  <c r="AI10" i="3" l="1"/>
  <c r="AJ9" i="3"/>
  <c r="Q16" i="3"/>
  <c r="R15" i="3"/>
  <c r="AG10" i="3"/>
  <c r="AF11" i="3"/>
  <c r="K18" i="3"/>
  <c r="L17" i="3"/>
  <c r="I18" i="3"/>
  <c r="H19" i="3"/>
  <c r="AC12" i="3"/>
  <c r="AD11" i="3"/>
  <c r="Z13" i="3"/>
  <c r="AA12" i="3"/>
  <c r="U14" i="3"/>
  <c r="T15" i="3"/>
  <c r="X13" i="3"/>
  <c r="W14" i="3"/>
  <c r="O16" i="3"/>
  <c r="N17" i="3"/>
  <c r="B19" i="3"/>
  <c r="C18" i="3"/>
  <c r="F20" i="3"/>
  <c r="AK10" i="3"/>
  <c r="AB13" i="3"/>
  <c r="D19" i="3"/>
  <c r="AH11" i="3"/>
  <c r="J19" i="3"/>
  <c r="Y14" i="3"/>
  <c r="S16" i="3"/>
  <c r="AE12" i="3"/>
  <c r="V15" i="3"/>
  <c r="P17" i="3"/>
  <c r="M18" i="3"/>
  <c r="AC13" i="3" l="1"/>
  <c r="AD12" i="3"/>
  <c r="K19" i="3"/>
  <c r="L18" i="3"/>
  <c r="R16" i="3"/>
  <c r="Q17" i="3"/>
  <c r="O17" i="3"/>
  <c r="N18" i="3"/>
  <c r="T16" i="3"/>
  <c r="U15" i="3"/>
  <c r="W15" i="3"/>
  <c r="X14" i="3"/>
  <c r="I19" i="3"/>
  <c r="H20" i="3"/>
  <c r="AG11" i="3"/>
  <c r="AF12" i="3"/>
  <c r="Z14" i="3"/>
  <c r="AA13" i="3"/>
  <c r="AJ10" i="3"/>
  <c r="AI11" i="3"/>
  <c r="B20" i="3"/>
  <c r="C19" i="3"/>
  <c r="F21" i="3"/>
  <c r="AE13" i="3"/>
  <c r="V16" i="3"/>
  <c r="AB14" i="3"/>
  <c r="D20" i="3"/>
  <c r="Y15" i="3"/>
  <c r="AH12" i="3"/>
  <c r="AK11" i="3"/>
  <c r="S17" i="3"/>
  <c r="J20" i="3"/>
  <c r="M19" i="3"/>
  <c r="P18" i="3"/>
  <c r="O18" i="3" l="1"/>
  <c r="N19" i="3"/>
  <c r="X15" i="3"/>
  <c r="W16" i="3"/>
  <c r="K20" i="3"/>
  <c r="L19" i="3"/>
  <c r="Z15" i="3"/>
  <c r="AA14" i="3"/>
  <c r="AI12" i="3"/>
  <c r="AJ11" i="3"/>
  <c r="AG12" i="3"/>
  <c r="AF13" i="3"/>
  <c r="H21" i="3"/>
  <c r="I20" i="3"/>
  <c r="Q18" i="3"/>
  <c r="R17" i="3"/>
  <c r="U16" i="3"/>
  <c r="T17" i="3"/>
  <c r="AC14" i="3"/>
  <c r="AD13" i="3"/>
  <c r="B21" i="3"/>
  <c r="C20" i="3"/>
  <c r="F22" i="3"/>
  <c r="M20" i="3"/>
  <c r="AK12" i="3"/>
  <c r="J21" i="3"/>
  <c r="D21" i="3"/>
  <c r="V17" i="3"/>
  <c r="AH13" i="3"/>
  <c r="P19" i="3"/>
  <c r="AB15" i="3"/>
  <c r="S18" i="3"/>
  <c r="AE14" i="3"/>
  <c r="Y16" i="3"/>
  <c r="W17" i="3" l="1"/>
  <c r="X16" i="3"/>
  <c r="AC15" i="3"/>
  <c r="AD14" i="3"/>
  <c r="Q19" i="3"/>
  <c r="R18" i="3"/>
  <c r="Z16" i="3"/>
  <c r="AA15" i="3"/>
  <c r="AG13" i="3"/>
  <c r="AF14" i="3"/>
  <c r="U17" i="3"/>
  <c r="T18" i="3"/>
  <c r="N20" i="3"/>
  <c r="O19" i="3"/>
  <c r="H22" i="3"/>
  <c r="I21" i="3"/>
  <c r="AJ12" i="3"/>
  <c r="AI13" i="3"/>
  <c r="L20" i="3"/>
  <c r="K21" i="3"/>
  <c r="B22" i="3"/>
  <c r="C21" i="3"/>
  <c r="F23" i="3"/>
  <c r="Y17" i="3"/>
  <c r="S19" i="3"/>
  <c r="P20" i="3"/>
  <c r="D22" i="3"/>
  <c r="AK13" i="3"/>
  <c r="AH14" i="3"/>
  <c r="V18" i="3"/>
  <c r="AE15" i="3"/>
  <c r="AB16" i="3"/>
  <c r="J22" i="3"/>
  <c r="M21" i="3"/>
  <c r="L21" i="3" l="1"/>
  <c r="K22" i="3"/>
  <c r="U18" i="3"/>
  <c r="T19" i="3"/>
  <c r="H23" i="3"/>
  <c r="I22" i="3"/>
  <c r="AA16" i="3"/>
  <c r="Z17" i="3"/>
  <c r="AD15" i="3"/>
  <c r="AC16" i="3"/>
  <c r="AJ13" i="3"/>
  <c r="AI14" i="3"/>
  <c r="AF15" i="3"/>
  <c r="AG14" i="3"/>
  <c r="N21" i="3"/>
  <c r="O20" i="3"/>
  <c r="R19" i="3"/>
  <c r="Q20" i="3"/>
  <c r="X17" i="3"/>
  <c r="W18" i="3"/>
  <c r="B23" i="3"/>
  <c r="C22" i="3"/>
  <c r="F24" i="3"/>
  <c r="J23" i="3"/>
  <c r="AH15" i="3"/>
  <c r="D23" i="3"/>
  <c r="M22" i="3"/>
  <c r="AE16" i="3"/>
  <c r="S20" i="3"/>
  <c r="P21" i="3"/>
  <c r="V19" i="3"/>
  <c r="AB17" i="3"/>
  <c r="AK14" i="3"/>
  <c r="Y18" i="3"/>
  <c r="AJ14" i="3" l="1"/>
  <c r="AI15" i="3"/>
  <c r="AA17" i="3"/>
  <c r="Z18" i="3"/>
  <c r="U19" i="3"/>
  <c r="T20" i="3"/>
  <c r="O21" i="3"/>
  <c r="N22" i="3"/>
  <c r="AC17" i="3"/>
  <c r="AD16" i="3"/>
  <c r="L22" i="3"/>
  <c r="K23" i="3"/>
  <c r="W19" i="3"/>
  <c r="X18" i="3"/>
  <c r="R20" i="3"/>
  <c r="Q21" i="3"/>
  <c r="AF16" i="3"/>
  <c r="AG15" i="3"/>
  <c r="H24" i="3"/>
  <c r="I23" i="3"/>
  <c r="B24" i="3"/>
  <c r="C23" i="3"/>
  <c r="F25" i="3"/>
  <c r="AE17" i="3"/>
  <c r="Y19" i="3"/>
  <c r="AH16" i="3"/>
  <c r="D24" i="3"/>
  <c r="AK15" i="3"/>
  <c r="V20" i="3"/>
  <c r="M23" i="3"/>
  <c r="J24" i="3"/>
  <c r="AB18" i="3"/>
  <c r="P22" i="3"/>
  <c r="S21" i="3"/>
  <c r="L23" i="3" l="1"/>
  <c r="K24" i="3"/>
  <c r="O22" i="3"/>
  <c r="N23" i="3"/>
  <c r="AA18" i="3"/>
  <c r="Z19" i="3"/>
  <c r="I24" i="3"/>
  <c r="H25" i="3"/>
  <c r="AJ15" i="3"/>
  <c r="AI16" i="3"/>
  <c r="Q22" i="3"/>
  <c r="R21" i="3"/>
  <c r="T21" i="3"/>
  <c r="U20" i="3"/>
  <c r="AG16" i="3"/>
  <c r="AF17" i="3"/>
  <c r="X19" i="3"/>
  <c r="W20" i="3"/>
  <c r="AD17" i="3"/>
  <c r="AC18" i="3"/>
  <c r="B25" i="3"/>
  <c r="C24" i="3"/>
  <c r="F26" i="3"/>
  <c r="V21" i="3"/>
  <c r="D25" i="3"/>
  <c r="M24" i="3"/>
  <c r="AB19" i="3"/>
  <c r="AK16" i="3"/>
  <c r="Y20" i="3"/>
  <c r="P23" i="3"/>
  <c r="S22" i="3"/>
  <c r="J25" i="3"/>
  <c r="AH17" i="3"/>
  <c r="AE18" i="3"/>
  <c r="AD18" i="3" l="1"/>
  <c r="AC19" i="3"/>
  <c r="AF18" i="3"/>
  <c r="AG17" i="3"/>
  <c r="I25" i="3"/>
  <c r="H26" i="3"/>
  <c r="O23" i="3"/>
  <c r="N24" i="3"/>
  <c r="R22" i="3"/>
  <c r="Q23" i="3"/>
  <c r="AI17" i="3"/>
  <c r="AJ16" i="3"/>
  <c r="AA19" i="3"/>
  <c r="Z20" i="3"/>
  <c r="K25" i="3"/>
  <c r="L24" i="3"/>
  <c r="X20" i="3"/>
  <c r="W21" i="3"/>
  <c r="U21" i="3"/>
  <c r="T22" i="3"/>
  <c r="B26" i="3"/>
  <c r="C25" i="3"/>
  <c r="F27" i="3"/>
  <c r="AE19" i="3"/>
  <c r="J26" i="3"/>
  <c r="S23" i="3"/>
  <c r="AB20" i="3"/>
  <c r="Y21" i="3"/>
  <c r="P24" i="3"/>
  <c r="V22" i="3"/>
  <c r="AH18" i="3"/>
  <c r="AK17" i="3"/>
  <c r="M25" i="3"/>
  <c r="D26" i="3"/>
  <c r="U22" i="3" l="1"/>
  <c r="T23" i="3"/>
  <c r="O24" i="3"/>
  <c r="N25" i="3"/>
  <c r="L25" i="3"/>
  <c r="K26" i="3"/>
  <c r="AI18" i="3"/>
  <c r="AJ17" i="3"/>
  <c r="AG18" i="3"/>
  <c r="AF19" i="3"/>
  <c r="W22" i="3"/>
  <c r="X21" i="3"/>
  <c r="Z21" i="3"/>
  <c r="AA20" i="3"/>
  <c r="Q24" i="3"/>
  <c r="R23" i="3"/>
  <c r="I26" i="3"/>
  <c r="H27" i="3"/>
  <c r="AC20" i="3"/>
  <c r="AD19" i="3"/>
  <c r="B27" i="3"/>
  <c r="C26" i="3"/>
  <c r="F28" i="3"/>
  <c r="AB21" i="3"/>
  <c r="D27" i="3"/>
  <c r="V23" i="3"/>
  <c r="M26" i="3"/>
  <c r="AH19" i="3"/>
  <c r="J27" i="3"/>
  <c r="AK18" i="3"/>
  <c r="Y22" i="3"/>
  <c r="S24" i="3"/>
  <c r="AE20" i="3"/>
  <c r="P25" i="3"/>
  <c r="Z22" i="3" l="1"/>
  <c r="AA21" i="3"/>
  <c r="O25" i="3"/>
  <c r="N26" i="3"/>
  <c r="AD20" i="3"/>
  <c r="AC21" i="3"/>
  <c r="Q25" i="3"/>
  <c r="R24" i="3"/>
  <c r="W23" i="3"/>
  <c r="X22" i="3"/>
  <c r="AI19" i="3"/>
  <c r="AJ18" i="3"/>
  <c r="I27" i="3"/>
  <c r="H28" i="3"/>
  <c r="AG19" i="3"/>
  <c r="AF20" i="3"/>
  <c r="K27" i="3"/>
  <c r="L26" i="3"/>
  <c r="U23" i="3"/>
  <c r="T24" i="3"/>
  <c r="B28" i="3"/>
  <c r="C27" i="3"/>
  <c r="F29" i="3"/>
  <c r="AB22" i="3"/>
  <c r="Y23" i="3"/>
  <c r="M27" i="3"/>
  <c r="D28" i="3"/>
  <c r="V24" i="3"/>
  <c r="AE21" i="3"/>
  <c r="J28" i="3"/>
  <c r="S25" i="3"/>
  <c r="AK19" i="3"/>
  <c r="P26" i="3"/>
  <c r="AH20" i="3"/>
  <c r="X23" i="3" l="1"/>
  <c r="W24" i="3"/>
  <c r="T25" i="3"/>
  <c r="U24" i="3"/>
  <c r="AG20" i="3"/>
  <c r="AF21" i="3"/>
  <c r="N27" i="3"/>
  <c r="O26" i="3"/>
  <c r="AJ19" i="3"/>
  <c r="AI20" i="3"/>
  <c r="Q26" i="3"/>
  <c r="R25" i="3"/>
  <c r="AC22" i="3"/>
  <c r="AD21" i="3"/>
  <c r="I28" i="3"/>
  <c r="H29" i="3"/>
  <c r="K28" i="3"/>
  <c r="L27" i="3"/>
  <c r="AA22" i="3"/>
  <c r="Z23" i="3"/>
  <c r="B29" i="3"/>
  <c r="C28" i="3"/>
  <c r="F30" i="3"/>
  <c r="AE22" i="3"/>
  <c r="M28" i="3"/>
  <c r="D29" i="3"/>
  <c r="Y24" i="3"/>
  <c r="AH21" i="3"/>
  <c r="AK20" i="3"/>
  <c r="AB23" i="3"/>
  <c r="V25" i="3"/>
  <c r="P27" i="3"/>
  <c r="S26" i="3"/>
  <c r="J29" i="3"/>
  <c r="Z24" i="3" l="1"/>
  <c r="AA23" i="3"/>
  <c r="I29" i="3"/>
  <c r="H30" i="3"/>
  <c r="Q27" i="3"/>
  <c r="R26" i="3"/>
  <c r="O27" i="3"/>
  <c r="N28" i="3"/>
  <c r="U25" i="3"/>
  <c r="T26" i="3"/>
  <c r="K29" i="3"/>
  <c r="L28" i="3"/>
  <c r="AD22" i="3"/>
  <c r="AC23" i="3"/>
  <c r="AI21" i="3"/>
  <c r="AJ20" i="3"/>
  <c r="AG21" i="3"/>
  <c r="AF22" i="3"/>
  <c r="X24" i="3"/>
  <c r="W25" i="3"/>
  <c r="C29" i="3"/>
  <c r="B30" i="3"/>
  <c r="F31" i="3"/>
  <c r="AB24" i="3"/>
  <c r="S27" i="3"/>
  <c r="Y25" i="3"/>
  <c r="V26" i="3"/>
  <c r="AE23" i="3"/>
  <c r="AH22" i="3"/>
  <c r="D30" i="3"/>
  <c r="M29" i="3"/>
  <c r="AK21" i="3"/>
  <c r="J30" i="3"/>
  <c r="P28" i="3"/>
  <c r="N29" i="3" l="1"/>
  <c r="O28" i="3"/>
  <c r="I30" i="3"/>
  <c r="H31" i="3"/>
  <c r="AJ21" i="3"/>
  <c r="AI22" i="3"/>
  <c r="K30" i="3"/>
  <c r="L29" i="3"/>
  <c r="AG22" i="3"/>
  <c r="AF23" i="3"/>
  <c r="X25" i="3"/>
  <c r="W26" i="3"/>
  <c r="AD23" i="3"/>
  <c r="AC24" i="3"/>
  <c r="U26" i="3"/>
  <c r="T27" i="3"/>
  <c r="R27" i="3"/>
  <c r="Q28" i="3"/>
  <c r="Z25" i="3"/>
  <c r="AA24" i="3"/>
  <c r="B31" i="3"/>
  <c r="C30" i="3"/>
  <c r="F32" i="3"/>
  <c r="P29" i="3"/>
  <c r="D31" i="3"/>
  <c r="AK22" i="3"/>
  <c r="AH23" i="3"/>
  <c r="AE24" i="3"/>
  <c r="S28" i="3"/>
  <c r="J31" i="3"/>
  <c r="Y26" i="3"/>
  <c r="V27" i="3"/>
  <c r="M30" i="3"/>
  <c r="AB25" i="3"/>
  <c r="I31" i="3" l="1"/>
  <c r="H32" i="3"/>
  <c r="Z26" i="3"/>
  <c r="AA25" i="3"/>
  <c r="K31" i="3"/>
  <c r="L30" i="3"/>
  <c r="U27" i="3"/>
  <c r="T28" i="3"/>
  <c r="Q29" i="3"/>
  <c r="R28" i="3"/>
  <c r="AD24" i="3"/>
  <c r="AC25" i="3"/>
  <c r="AG23" i="3"/>
  <c r="AF24" i="3"/>
  <c r="AJ22" i="3"/>
  <c r="AI23" i="3"/>
  <c r="X26" i="3"/>
  <c r="W27" i="3"/>
  <c r="N30" i="3"/>
  <c r="O29" i="3"/>
  <c r="B32" i="3"/>
  <c r="C31" i="3"/>
  <c r="F33" i="3"/>
  <c r="M31" i="3"/>
  <c r="S29" i="3"/>
  <c r="D32" i="3"/>
  <c r="J32" i="3"/>
  <c r="AH24" i="3"/>
  <c r="Y27" i="3"/>
  <c r="V28" i="3"/>
  <c r="AK23" i="3"/>
  <c r="AB26" i="3"/>
  <c r="P30" i="3"/>
  <c r="AE25" i="3"/>
  <c r="AI24" i="3" l="1"/>
  <c r="AJ23" i="3"/>
  <c r="AD25" i="3"/>
  <c r="AC26" i="3"/>
  <c r="T29" i="3"/>
  <c r="U28" i="3"/>
  <c r="N31" i="3"/>
  <c r="O30" i="3"/>
  <c r="Z27" i="3"/>
  <c r="AA26" i="3"/>
  <c r="I32" i="3"/>
  <c r="H33" i="3"/>
  <c r="W28" i="3"/>
  <c r="X27" i="3"/>
  <c r="AG24" i="3"/>
  <c r="AF25" i="3"/>
  <c r="Q30" i="3"/>
  <c r="R29" i="3"/>
  <c r="L31" i="3"/>
  <c r="K32" i="3"/>
  <c r="B33" i="3"/>
  <c r="C32" i="3"/>
  <c r="F34" i="3"/>
  <c r="AK24" i="3"/>
  <c r="V29" i="3"/>
  <c r="AB27" i="3"/>
  <c r="Y28" i="3"/>
  <c r="S30" i="3"/>
  <c r="D33" i="3"/>
  <c r="P31" i="3"/>
  <c r="AE26" i="3"/>
  <c r="J33" i="3"/>
  <c r="AH25" i="3"/>
  <c r="M32" i="3"/>
  <c r="L32" i="3" l="1"/>
  <c r="K33" i="3"/>
  <c r="O31" i="3"/>
  <c r="N32" i="3"/>
  <c r="AD26" i="3"/>
  <c r="AC27" i="3"/>
  <c r="AF26" i="3"/>
  <c r="AG25" i="3"/>
  <c r="I33" i="3"/>
  <c r="H34" i="3"/>
  <c r="Q31" i="3"/>
  <c r="R30" i="3"/>
  <c r="W29" i="3"/>
  <c r="X28" i="3"/>
  <c r="AA27" i="3"/>
  <c r="Z28" i="3"/>
  <c r="T30" i="3"/>
  <c r="U29" i="3"/>
  <c r="AI25" i="3"/>
  <c r="AJ24" i="3"/>
  <c r="B34" i="3"/>
  <c r="C33" i="3"/>
  <c r="F35" i="3"/>
  <c r="Y29" i="3"/>
  <c r="V30" i="3"/>
  <c r="D34" i="3"/>
  <c r="M33" i="3"/>
  <c r="AE27" i="3"/>
  <c r="J34" i="3"/>
  <c r="AB28" i="3"/>
  <c r="AH26" i="3"/>
  <c r="S31" i="3"/>
  <c r="AK25" i="3"/>
  <c r="P32" i="3"/>
  <c r="AA28" i="3" l="1"/>
  <c r="Z29" i="3"/>
  <c r="AJ25" i="3"/>
  <c r="AI26" i="3"/>
  <c r="R31" i="3"/>
  <c r="Q32" i="3"/>
  <c r="AG26" i="3"/>
  <c r="AF27" i="3"/>
  <c r="N33" i="3"/>
  <c r="O32" i="3"/>
  <c r="I34" i="3"/>
  <c r="H35" i="3"/>
  <c r="AC28" i="3"/>
  <c r="AD27" i="3"/>
  <c r="L33" i="3"/>
  <c r="K34" i="3"/>
  <c r="T31" i="3"/>
  <c r="U30" i="3"/>
  <c r="X29" i="3"/>
  <c r="W30" i="3"/>
  <c r="B35" i="3"/>
  <c r="C34" i="3"/>
  <c r="P33" i="3"/>
  <c r="AE28" i="3"/>
  <c r="V31" i="3"/>
  <c r="D35" i="3"/>
  <c r="AK26" i="3"/>
  <c r="AH27" i="3"/>
  <c r="J35" i="3"/>
  <c r="M34" i="3"/>
  <c r="Y30" i="3"/>
  <c r="AB29" i="3"/>
  <c r="S32" i="3"/>
  <c r="L34" i="3" l="1"/>
  <c r="K35" i="3"/>
  <c r="M35" i="3" s="1"/>
  <c r="AG27" i="3"/>
  <c r="AF28" i="3"/>
  <c r="AJ26" i="3"/>
  <c r="AI27" i="3"/>
  <c r="Q33" i="3"/>
  <c r="R32" i="3"/>
  <c r="Z30" i="3"/>
  <c r="AA29" i="3"/>
  <c r="X30" i="3"/>
  <c r="W31" i="3"/>
  <c r="I35" i="3"/>
  <c r="U31" i="3"/>
  <c r="T32" i="3"/>
  <c r="AD28" i="3"/>
  <c r="AC29" i="3"/>
  <c r="O33" i="3"/>
  <c r="N34" i="3"/>
  <c r="C35" i="3"/>
  <c r="AB30" i="3"/>
  <c r="AK27" i="3"/>
  <c r="S33" i="3"/>
  <c r="V32" i="3"/>
  <c r="P34" i="3"/>
  <c r="AH28" i="3"/>
  <c r="Y31" i="3"/>
  <c r="AE29" i="3"/>
  <c r="X31" i="3" l="1"/>
  <c r="W32" i="3"/>
  <c r="AG28" i="3"/>
  <c r="AF29" i="3"/>
  <c r="O34" i="3"/>
  <c r="N35" i="3"/>
  <c r="T33" i="3"/>
  <c r="U32" i="3"/>
  <c r="Q34" i="3"/>
  <c r="R33" i="3"/>
  <c r="AD29" i="3"/>
  <c r="AC30" i="3"/>
  <c r="AI28" i="3"/>
  <c r="AJ27" i="3"/>
  <c r="L35" i="3"/>
  <c r="Z31" i="3"/>
  <c r="AA30" i="3"/>
  <c r="Y32" i="3"/>
  <c r="P35" i="3"/>
  <c r="V33" i="3"/>
  <c r="AH29" i="3"/>
  <c r="AE30" i="3"/>
  <c r="AB31" i="3"/>
  <c r="S34" i="3"/>
  <c r="AK28" i="3"/>
  <c r="T34" i="3" l="1"/>
  <c r="U33" i="3"/>
  <c r="O35" i="3"/>
  <c r="X32" i="3"/>
  <c r="W33" i="3"/>
  <c r="AD30" i="3"/>
  <c r="AC31" i="3"/>
  <c r="AG29" i="3"/>
  <c r="AF30" i="3"/>
  <c r="Z32" i="3"/>
  <c r="AA31" i="3"/>
  <c r="AI29" i="3"/>
  <c r="AJ28" i="3"/>
  <c r="Q35" i="3"/>
  <c r="S35" i="3" s="1"/>
  <c r="R34" i="3"/>
  <c r="V34" i="3"/>
  <c r="Y33" i="3"/>
  <c r="AH30" i="3"/>
  <c r="AE31" i="3"/>
  <c r="AK29" i="3"/>
  <c r="AB32" i="3"/>
  <c r="AA32" i="3" l="1"/>
  <c r="Z33" i="3"/>
  <c r="AJ29" i="3"/>
  <c r="AI30" i="3"/>
  <c r="AC32" i="3"/>
  <c r="AD31" i="3"/>
  <c r="R35" i="3"/>
  <c r="AF31" i="3"/>
  <c r="AG30" i="3"/>
  <c r="X33" i="3"/>
  <c r="W34" i="3"/>
  <c r="T35" i="3"/>
  <c r="U34" i="3"/>
  <c r="AB33" i="3"/>
  <c r="Y34" i="3"/>
  <c r="AK30" i="3"/>
  <c r="AH31" i="3"/>
  <c r="V35" i="3"/>
  <c r="AE32" i="3"/>
  <c r="AA33" i="3" l="1"/>
  <c r="Z34" i="3"/>
  <c r="X34" i="3"/>
  <c r="W35" i="3"/>
  <c r="AI31" i="3"/>
  <c r="AJ30" i="3"/>
  <c r="U35" i="3"/>
  <c r="AF32" i="3"/>
  <c r="AG31" i="3"/>
  <c r="AC33" i="3"/>
  <c r="AD32" i="3"/>
  <c r="AB34" i="3"/>
  <c r="Y35" i="3"/>
  <c r="AH32" i="3"/>
  <c r="AK31" i="3"/>
  <c r="AE33" i="3"/>
  <c r="AF33" i="3" l="1"/>
  <c r="AG32" i="3"/>
  <c r="AC34" i="3"/>
  <c r="AD33" i="3"/>
  <c r="AA34" i="3"/>
  <c r="Z35" i="3"/>
  <c r="AB35" i="3" s="1"/>
  <c r="X35" i="3"/>
  <c r="AI32" i="3"/>
  <c r="AJ31" i="3"/>
  <c r="AH33" i="3"/>
  <c r="AE34" i="3"/>
  <c r="AK32" i="3"/>
  <c r="AC35" i="3" l="1"/>
  <c r="AD34" i="3"/>
  <c r="AJ32" i="3"/>
  <c r="AI33" i="3"/>
  <c r="AA35" i="3"/>
  <c r="AF34" i="3"/>
  <c r="AG33" i="3"/>
  <c r="AE35" i="3"/>
  <c r="AK33" i="3"/>
  <c r="AH34" i="3"/>
  <c r="AF35" i="3" l="1"/>
  <c r="AH35" i="3" s="1"/>
  <c r="AG34" i="3"/>
  <c r="AI34" i="3"/>
  <c r="AJ33" i="3"/>
  <c r="AD35" i="3"/>
  <c r="AK34" i="3"/>
  <c r="AJ34" i="3" l="1"/>
  <c r="AI35" i="3"/>
  <c r="AG35" i="3"/>
  <c r="AK35" i="3"/>
  <c r="AJ35" i="3" l="1"/>
</calcChain>
</file>

<file path=xl/sharedStrings.xml><?xml version="1.0" encoding="utf-8"?>
<sst xmlns="http://schemas.openxmlformats.org/spreadsheetml/2006/main" count="134" uniqueCount="52">
  <si>
    <t>Jour de l'an</t>
  </si>
  <si>
    <t>Lundi de Pâques</t>
  </si>
  <si>
    <t>Fête du travail</t>
  </si>
  <si>
    <t>Armistice 39/45</t>
  </si>
  <si>
    <t>Ascension</t>
  </si>
  <si>
    <t>Pentecôte</t>
  </si>
  <si>
    <t>Lundi de Pentecôte</t>
  </si>
  <si>
    <t>Fête Nationale</t>
  </si>
  <si>
    <t>Assomption</t>
  </si>
  <si>
    <t>Toussaint</t>
  </si>
  <si>
    <t>Armistice 14/18</t>
  </si>
  <si>
    <t>Noël</t>
  </si>
  <si>
    <t>Date</t>
  </si>
  <si>
    <t>Pâques</t>
  </si>
  <si>
    <t>Vendredi saint</t>
  </si>
  <si>
    <t>Journée nationale des patriotes</t>
  </si>
  <si>
    <t>Fête du Canada</t>
  </si>
  <si>
    <t>Action de grâce</t>
  </si>
  <si>
    <t>Fête de Noël</t>
  </si>
  <si>
    <t>Pays</t>
  </si>
  <si>
    <t>France</t>
  </si>
  <si>
    <t>Canada</t>
  </si>
  <si>
    <t>Belgique</t>
  </si>
  <si>
    <t>Fête du Roi</t>
  </si>
  <si>
    <t>Jour férié</t>
  </si>
  <si>
    <t>Suisse-GE</t>
  </si>
  <si>
    <t>Nouvel an</t>
  </si>
  <si>
    <t>Jeûne genevois</t>
  </si>
  <si>
    <t>Restauration de la république</t>
  </si>
  <si>
    <t>Suisse-VD</t>
  </si>
  <si>
    <t>Lundi du Jeûne</t>
  </si>
  <si>
    <t>Jeudi de l'Ascension</t>
  </si>
  <si>
    <t>Vendredi Saint</t>
  </si>
  <si>
    <t>Nouvel An</t>
  </si>
  <si>
    <t>Ne pas toucher !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</si>
  <si>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</si>
  <si>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</si>
  <si>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</si>
  <si>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</si>
  <si>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</si>
  <si>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</si>
  <si>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</si>
  <si>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</si>
  <si>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</si>
  <si>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</si>
  <si>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</si>
  <si>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</si>
  <si>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Année</t>
  </si>
  <si>
    <t>https://exceller-avec-la-bureautique.com</t>
  </si>
  <si>
    <t>Jeûne fédéral</t>
  </si>
  <si>
    <t>Afficher le n° de semaine</t>
  </si>
  <si>
    <t>Oui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</si>
</sst>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"/>
    <numFmt numFmtId="165" formatCode="ddd"/>
    <numFmt numFmtId="166" formatCode="[$-F800]dddd\,\ mmmm\ dd\,\ yyyy"/>
    <numFmt numFmtId="167" formatCode="dd"/>
  </numFmts>
  <fonts count="9" x14ac:knownFonts="1">
    <font>
      <sz val="11"/>
      <color theme="1"/>
      <name val="Arial"/>
      <family val="2"/>
    </font>
    <font>
      <sz val="11"/>
      <color rgb="FF9C0006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2"/>
      <color theme="0"/>
      <name val="Arial"/>
      <family val="2"/>
    </font>
    <font>
      <sz val="10"/>
      <color theme="2" tint="-0.89999084444715716"/>
      <name val="Arial"/>
      <family val="2"/>
    </font>
    <font>
      <u/>
      <sz val="11"/>
      <color theme="10"/>
      <name val="Arial"/>
      <family val="2"/>
    </font>
    <font>
      <u/>
      <sz val="14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left" vertical="center"/>
    </xf>
    <xf numFmtId="166" fontId="0" fillId="0" borderId="0" xfId="0" applyNumberFormat="1" applyAlignment="1">
      <alignment horizontal="left" vertical="center"/>
    </xf>
    <xf numFmtId="14" fontId="0" fillId="0" borderId="0" xfId="0" applyNumberFormat="1"/>
    <xf numFmtId="0" fontId="1" fillId="2" borderId="0" xfId="1" applyNumberFormat="1" applyAlignment="1">
      <alignment horizontal="righ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167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7" fontId="6" fillId="0" borderId="3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7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66" fontId="0" fillId="0" borderId="0" xfId="0" applyNumberFormat="1"/>
    <xf numFmtId="0" fontId="8" fillId="0" borderId="0" xfId="2" applyFont="1" applyAlignment="1">
      <alignment horizontal="left" vertical="top"/>
    </xf>
    <xf numFmtId="0" fontId="5" fillId="3" borderId="0" xfId="0" applyFont="1" applyFill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165" fontId="6" fillId="0" borderId="6" xfId="0" applyNumberFormat="1" applyFont="1" applyBorder="1" applyAlignment="1">
      <alignment horizontal="center" vertical="center" wrapText="1"/>
    </xf>
    <xf numFmtId="0" fontId="5" fillId="3" borderId="0" xfId="0" applyFont="1" applyFill="1" applyBorder="1" applyAlignment="1">
      <alignment vertical="center"/>
    </xf>
    <xf numFmtId="164" fontId="5" fillId="3" borderId="0" xfId="0" applyNumberFormat="1" applyFont="1" applyFill="1" applyBorder="1" applyAlignment="1">
      <alignment horizontal="center" vertical="center"/>
    </xf>
    <xf numFmtId="164" fontId="5" fillId="3" borderId="0" xfId="0" applyNumberFormat="1" applyFont="1" applyFill="1" applyBorder="1" applyAlignment="1">
      <alignment vertical="center"/>
    </xf>
    <xf numFmtId="0" fontId="5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 indent="1"/>
    </xf>
    <xf numFmtId="164" fontId="5" fillId="3" borderId="0" xfId="0" applyNumberFormat="1" applyFont="1" applyFill="1" applyBorder="1" applyAlignment="1">
      <alignment horizontal="left" vertical="center" wrapText="1" indent="5"/>
    </xf>
    <xf numFmtId="164" fontId="5" fillId="3" borderId="0" xfId="0" applyNumberFormat="1" applyFont="1" applyFill="1" applyBorder="1" applyAlignment="1">
      <alignment horizontal="left" vertical="center" indent="2"/>
    </xf>
  </cellXfs>
  <cellStyles count="3">
    <cellStyle name="Insatisfaisant" xfId="1" builtinId="27"/>
    <cellStyle name="Lien hypertexte" xfId="2" builtinId="8"/>
    <cellStyle name="Normal" xfId="0" builtinId="0"/>
  </cellStyles>
  <dxfs count="16">
    <dxf>
      <fill>
        <patternFill>
          <bgColor rgb="FFE6E6E6"/>
        </patternFill>
      </fill>
    </dxf>
    <dxf>
      <font>
        <color theme="2" tint="-0.89996032593768116"/>
      </font>
      <fill>
        <patternFill>
          <bgColor theme="0" tint="-0.24994659260841701"/>
        </patternFill>
      </fill>
    </dxf>
    <dxf>
      <font>
        <color theme="0"/>
      </font>
      <fill>
        <patternFill>
          <bgColor theme="1" tint="0.14996795556505021"/>
        </patternFill>
      </fill>
    </dxf>
    <dxf>
      <border>
        <left/>
        <right/>
        <vertical/>
        <horizontal/>
      </border>
    </dxf>
    <dxf>
      <border>
        <bottom/>
        <vertical/>
        <horizontal/>
      </border>
    </dxf>
    <dxf>
      <fill>
        <patternFill>
          <bgColor theme="0" tint="-0.24994659260841701"/>
        </patternFill>
      </fill>
    </dxf>
    <dxf>
      <fill>
        <patternFill>
          <bgColor rgb="FFE6E6E6"/>
        </patternFill>
      </fill>
    </dxf>
    <dxf>
      <font>
        <color theme="2" tint="-0.89996032593768116"/>
      </font>
      <fill>
        <patternFill>
          <bgColor theme="0" tint="-0.24994659260841701"/>
        </patternFill>
      </fill>
    </dxf>
    <dxf>
      <font>
        <color theme="0"/>
      </font>
      <fill>
        <patternFill>
          <bgColor theme="1" tint="0.14996795556505021"/>
        </patternFill>
      </fill>
    </dxf>
    <dxf>
      <alignment horizontal="right" vertical="top" textRotation="0" wrapText="0" indent="0" justifyLastLine="0" shrinkToFit="0" readingOrder="0"/>
    </dxf>
    <dxf>
      <alignment horizontal="righ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6" formatCode="[$-F800]dddd\,\ mmmm\ dd\,\ yyyy"/>
      <alignment horizontal="left" vertical="center" textRotation="0" wrapText="0" indent="0" justifyLastLine="0" shrinkToFit="0" readingOrder="0"/>
    </dxf>
    <dxf>
      <numFmt numFmtId="166" formatCode="[$-F800]dddd\,\ mmmm\ dd\,\ yyyy"/>
      <alignment horizontal="left" vertical="center" textRotation="0" wrapText="0" indent="0" justifyLastLine="0" shrinkToFit="0" readingOrder="0"/>
    </dxf>
    <dxf>
      <numFmt numFmtId="166" formatCode="[$-F800]dddd\,\ mmmm\ dd\,\ yyyy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JOURSFERIES" displayName="JOURSFERIES" ref="A1:C57" totalsRowShown="0" headerRowDxfId="15">
  <autoFilter ref="A1:C57" xr:uid="{00000000-0009-0000-0100-000001000000}"/>
  <sortState xmlns:xlrd2="http://schemas.microsoft.com/office/spreadsheetml/2017/richdata2" ref="A2:C36">
    <sortCondition ref="A1:A36"/>
  </sortState>
  <tableColumns count="3">
    <tableColumn id="3" xr3:uid="{00000000-0010-0000-0000-000003000000}" name="Pays" dataDxfId="14"/>
    <tableColumn id="2" xr3:uid="{00000000-0010-0000-0000-000002000000}" name="Date" dataDxfId="13"/>
    <tableColumn id="1" xr3:uid="{00000000-0010-0000-0000-000001000000}" name="Jour férié" dataDxfId="12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au4" displayName="Tableau4" ref="E1:E3" totalsRowShown="0" headerRowDxfId="11" dataDxfId="10">
  <autoFilter ref="E1:E3" xr:uid="{00000000-0009-0000-0100-000004000000}"/>
  <tableColumns count="1">
    <tableColumn id="1" xr3:uid="{00000000-0010-0000-0100-000001000000}" name="Ne pas toucher !" dataDxfId="9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xceller-avec-la-bureautique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944B1-DCBA-4066-80A6-11A822B5D4EB}">
  <sheetPr>
    <pageSetUpPr fitToPage="1"/>
  </sheetPr>
  <dimension ref="B1:AK39"/>
  <sheetViews>
    <sheetView showGridLines="0" tabSelected="1" zoomScale="90" zoomScaleNormal="90" zoomScalePageLayoutView="40" workbookViewId="0">
      <selection activeCell="G1" sqref="G1"/>
    </sheetView>
  </sheetViews>
  <sheetFormatPr baseColWidth="10" defaultRowHeight="14.25" x14ac:dyDescent="0.2"/>
  <cols>
    <col min="1" max="1" width="5.125" customWidth="1"/>
    <col min="2" max="3" width="3.125" style="6" customWidth="1"/>
    <col min="4" max="4" width="14.75" style="9" customWidth="1"/>
    <col min="5" max="6" width="3.125" customWidth="1"/>
    <col min="7" max="7" width="14.75" style="9" customWidth="1"/>
    <col min="8" max="9" width="3.125" customWidth="1"/>
    <col min="10" max="10" width="14.75" style="9" customWidth="1"/>
    <col min="11" max="12" width="3.125" customWidth="1"/>
    <col min="13" max="13" width="14.75" style="9" customWidth="1"/>
    <col min="14" max="15" width="3.125" customWidth="1"/>
    <col min="16" max="16" width="14.75" style="9" customWidth="1"/>
    <col min="17" max="18" width="3.125" customWidth="1"/>
    <col min="19" max="19" width="14.75" style="9" customWidth="1"/>
    <col min="20" max="21" width="3.125" customWidth="1"/>
    <col min="22" max="22" width="14.75" style="9" customWidth="1"/>
    <col min="23" max="24" width="3.125" customWidth="1"/>
    <col min="25" max="25" width="14.75" style="9" customWidth="1"/>
    <col min="26" max="27" width="3.125" customWidth="1"/>
    <col min="28" max="28" width="14.75" style="9" customWidth="1"/>
    <col min="29" max="30" width="3.125" customWidth="1"/>
    <col min="31" max="31" width="14.75" style="9" customWidth="1"/>
    <col min="32" max="33" width="3.125" customWidth="1"/>
    <col min="34" max="34" width="14.75" style="9" customWidth="1"/>
    <col min="35" max="36" width="3.125" customWidth="1"/>
    <col min="37" max="37" width="14.75" style="9" customWidth="1"/>
  </cols>
  <sheetData>
    <row r="1" spans="2:37" ht="23.1" customHeight="1" x14ac:dyDescent="0.2">
      <c r="B1"/>
      <c r="C1"/>
      <c r="D1" s="27" t="s">
        <v>19</v>
      </c>
      <c r="E1" s="22"/>
      <c r="F1" s="22"/>
      <c r="G1" s="26" t="s">
        <v>22</v>
      </c>
      <c r="J1" s="17" t="s">
        <v>48</v>
      </c>
      <c r="M1"/>
      <c r="P1"/>
      <c r="S1"/>
      <c r="Z1" s="28" t="s">
        <v>50</v>
      </c>
      <c r="AA1" s="24"/>
      <c r="AB1" s="24"/>
      <c r="AC1" s="24"/>
      <c r="AD1" s="24"/>
      <c r="AE1" s="23" t="s">
        <v>51</v>
      </c>
    </row>
    <row r="2" spans="2:37" ht="30" customHeight="1" x14ac:dyDescent="0.2">
      <c r="Q2" s="25"/>
      <c r="R2" s="25"/>
      <c r="S2" s="26" t="s">
        <v>47</v>
      </c>
      <c r="T2" s="22"/>
      <c r="U2" s="22"/>
      <c r="V2" s="26">
        <v>2026</v>
      </c>
    </row>
    <row r="3" spans="2:37" ht="30" customHeight="1" x14ac:dyDescent="0.2"/>
    <row r="4" spans="2:37" s="7" customFormat="1" ht="30" customHeight="1" x14ac:dyDescent="0.2">
      <c r="B4" s="18" t="s">
        <v>35</v>
      </c>
      <c r="C4" s="18"/>
      <c r="D4" s="18"/>
      <c r="E4" s="18" t="s">
        <v>36</v>
      </c>
      <c r="F4" s="18"/>
      <c r="G4" s="18"/>
      <c r="H4" s="18" t="s">
        <v>37</v>
      </c>
      <c r="I4" s="18"/>
      <c r="J4" s="18"/>
      <c r="K4" s="18" t="s">
        <v>38</v>
      </c>
      <c r="L4" s="18"/>
      <c r="M4" s="18"/>
      <c r="N4" s="18" t="s">
        <v>39</v>
      </c>
      <c r="O4" s="18"/>
      <c r="P4" s="18"/>
      <c r="Q4" s="18" t="s">
        <v>40</v>
      </c>
      <c r="R4" s="18"/>
      <c r="S4" s="18"/>
      <c r="T4" s="18" t="s">
        <v>41</v>
      </c>
      <c r="U4" s="18"/>
      <c r="V4" s="18"/>
      <c r="W4" s="18" t="s">
        <v>42</v>
      </c>
      <c r="X4" s="18"/>
      <c r="Y4" s="18"/>
      <c r="Z4" s="18" t="s">
        <v>43</v>
      </c>
      <c r="AA4" s="18"/>
      <c r="AB4" s="18"/>
      <c r="AC4" s="18" t="s">
        <v>44</v>
      </c>
      <c r="AD4" s="18"/>
      <c r="AE4" s="18"/>
      <c r="AF4" s="18" t="s">
        <v>45</v>
      </c>
      <c r="AG4" s="18"/>
      <c r="AH4" s="18"/>
      <c r="AI4" s="18" t="s">
        <v>46</v>
      </c>
      <c r="AJ4" s="18"/>
      <c r="AK4" s="18"/>
    </row>
    <row r="5" spans="2:37" s="8" customFormat="1" ht="30" customHeight="1" x14ac:dyDescent="0.2">
      <c r="B5" s="10">
        <f>DATE(Annee,1,1)</f>
        <v>46023</v>
      </c>
      <c r="C5" s="11" t="str">
        <f>UPPER(LEFT(TEXT(B5,"jjjj"),1))</f>
        <v>J</v>
      </c>
      <c r="D5" s="19" t="str">
        <f ca="1">IF(B5&lt;&gt;"",IFERROR(VLOOKUP(B5,INDIRECT(ADDRESS('Jours fériés'!$E$2,2,1,1,"Jours fériés")&amp;":"&amp;ADDRESS('Jours fériés'!$E$3,3,1,1)),2,FALSE),IF(AfficherNoSemaine="Oui",IF(UPPER(LEFT(TEXT(B5+1,"jjjj"),1))="J",TEXT(_xlfn.ISOWEEKNUM(B5),"00"),""),"")),"")</f>
        <v>Jour de l'an</v>
      </c>
      <c r="E5" s="10">
        <f>EDATE(B5,1)</f>
        <v>46054</v>
      </c>
      <c r="F5" s="11" t="str">
        <f>UPPER(LEFT(TEXT(E5,"jjjj"),1))</f>
        <v>D</v>
      </c>
      <c r="G5" s="19" t="str">
        <f ca="1">IF(E5&lt;&gt;"",IFERROR(VLOOKUP(E5,INDIRECT(ADDRESS('Jours fériés'!$E$2,2,1,1,"Jours fériés")&amp;":"&amp;ADDRESS('Jours fériés'!$E$3,3,1,1)),2,FALSE),IF(AfficherNoSemaine="Oui",IF(UPPER(LEFT(TEXT(E5+1,"jjjj"),1))="J",TEXT(_xlfn.ISOWEEKNUM(E5),"00"),""),"")),"")</f>
        <v/>
      </c>
      <c r="H5" s="10">
        <f t="shared" ref="H5" si="0">EDATE(E5,1)</f>
        <v>46082</v>
      </c>
      <c r="I5" s="11" t="str">
        <f t="shared" ref="I5:R20" si="1">UPPER(LEFT(TEXT(H5,"jjjj"),1))</f>
        <v>D</v>
      </c>
      <c r="J5" s="19" t="str">
        <f ca="1">IF(H5&lt;&gt;"",IFERROR(VLOOKUP(H5,INDIRECT(ADDRESS('Jours fériés'!$E$2,2,1,1,"Jours fériés")&amp;":"&amp;ADDRESS('Jours fériés'!$E$3,3,1,1)),2,FALSE),IF(AfficherNoSemaine="Oui",IF(UPPER(LEFT(TEXT(H5+1,"jjjj"),1))="J",TEXT(_xlfn.ISOWEEKNUM(H5),"00"),""),"")),"")</f>
        <v/>
      </c>
      <c r="K5" s="10">
        <f t="shared" ref="K5" si="2">EDATE(H5,1)</f>
        <v>46113</v>
      </c>
      <c r="L5" s="11" t="str">
        <f t="shared" ref="L5" si="3">UPPER(LEFT(TEXT(K5,"jjjj"),1))</f>
        <v>M</v>
      </c>
      <c r="M5" s="19" t="str">
        <f ca="1">IF(K5&lt;&gt;"",IFERROR(VLOOKUP(K5,INDIRECT(ADDRESS('Jours fériés'!$E$2,2,1,1,"Jours fériés")&amp;":"&amp;ADDRESS('Jours fériés'!$E$3,3,1,1)),2,FALSE),IF(AfficherNoSemaine="Oui",IF(UPPER(LEFT(TEXT(K5+1,"jjjj"),1))="J",TEXT(_xlfn.ISOWEEKNUM(K5),"00"),""),"")),"")</f>
        <v>14</v>
      </c>
      <c r="N5" s="10">
        <f t="shared" ref="N5" si="4">EDATE(K5,1)</f>
        <v>46143</v>
      </c>
      <c r="O5" s="11" t="str">
        <f t="shared" ref="O5" si="5">UPPER(LEFT(TEXT(N5,"jjjj"),1))</f>
        <v>V</v>
      </c>
      <c r="P5" s="19" t="str">
        <f ca="1">IF(N5&lt;&gt;"",IFERROR(VLOOKUP(N5,INDIRECT(ADDRESS('Jours fériés'!$E$2,2,1,1,"Jours fériés")&amp;":"&amp;ADDRESS('Jours fériés'!$E$3,3,1,1)),2,FALSE),IF(AfficherNoSemaine="Oui",IF(UPPER(LEFT(TEXT(N5+1,"jjjj"),1))="J",TEXT(_xlfn.ISOWEEKNUM(N5),"00"),""),"")),"")</f>
        <v>Fête du travail</v>
      </c>
      <c r="Q5" s="10">
        <f t="shared" ref="Q5" si="6">EDATE(N5,1)</f>
        <v>46174</v>
      </c>
      <c r="R5" s="11" t="str">
        <f t="shared" ref="R5" si="7">UPPER(LEFT(TEXT(Q5,"jjjj"),1))</f>
        <v>L</v>
      </c>
      <c r="S5" s="19" t="str">
        <f ca="1">IF(Q5&lt;&gt;"",IFERROR(VLOOKUP(Q5,INDIRECT(ADDRESS('Jours fériés'!$E$2,2,1,1,"Jours fériés")&amp;":"&amp;ADDRESS('Jours fériés'!$E$3,3,1,1)),2,FALSE),IF(AfficherNoSemaine="Oui",IF(UPPER(LEFT(TEXT(Q5+1,"jjjj"),1))="J",TEXT(_xlfn.ISOWEEKNUM(Q5),"00"),""),"")),"")</f>
        <v/>
      </c>
      <c r="T5" s="10">
        <f t="shared" ref="T5" si="8">EDATE(Q5,1)</f>
        <v>46204</v>
      </c>
      <c r="U5" s="11" t="str">
        <f t="shared" ref="U5" si="9">UPPER(LEFT(TEXT(T5,"jjjj"),1))</f>
        <v>M</v>
      </c>
      <c r="V5" s="19" t="str">
        <f ca="1">IF(T5&lt;&gt;"",IFERROR(VLOOKUP(T5,INDIRECT(ADDRESS('Jours fériés'!$E$2,2,1,1,"Jours fériés")&amp;":"&amp;ADDRESS('Jours fériés'!$E$3,3,1,1)),2,FALSE),IF(AfficherNoSemaine="Oui",IF(UPPER(LEFT(TEXT(T5+1,"jjjj"),1))="J",TEXT(_xlfn.ISOWEEKNUM(T5),"00"),""),"")),"")</f>
        <v>27</v>
      </c>
      <c r="W5" s="10">
        <f t="shared" ref="W5" si="10">EDATE(T5,1)</f>
        <v>46235</v>
      </c>
      <c r="X5" s="11" t="str">
        <f t="shared" ref="X5" si="11">UPPER(LEFT(TEXT(W5,"jjjj"),1))</f>
        <v>S</v>
      </c>
      <c r="Y5" s="19" t="str">
        <f ca="1">IF(W5&lt;&gt;"",IFERROR(VLOOKUP(W5,INDIRECT(ADDRESS('Jours fériés'!$E$2,2,1,1,"Jours fériés")&amp;":"&amp;ADDRESS('Jours fériés'!$E$3,3,1,1)),2,FALSE),IF(AfficherNoSemaine="Oui",IF(UPPER(LEFT(TEXT(W5+1,"jjjj"),1))="J",TEXT(_xlfn.ISOWEEKNUM(W5),"00"),""),"")),"")</f>
        <v/>
      </c>
      <c r="Z5" s="10">
        <f t="shared" ref="Z5" si="12">EDATE(W5,1)</f>
        <v>46266</v>
      </c>
      <c r="AA5" s="11" t="str">
        <f t="shared" ref="AA5" si="13">UPPER(LEFT(TEXT(Z5,"jjjj"),1))</f>
        <v>M</v>
      </c>
      <c r="AB5" s="19" t="str">
        <f ca="1">IF(Z5&lt;&gt;"",IFERROR(VLOOKUP(Z5,INDIRECT(ADDRESS('Jours fériés'!$E$2,2,1,1,"Jours fériés")&amp;":"&amp;ADDRESS('Jours fériés'!$E$3,3,1,1)),2,FALSE),IF(AfficherNoSemaine="Oui",IF(UPPER(LEFT(TEXT(Z5+1,"jjjj"),1))="J",TEXT(_xlfn.ISOWEEKNUM(Z5),"00"),""),"")),"")</f>
        <v/>
      </c>
      <c r="AC5" s="10">
        <f t="shared" ref="AC5" si="14">EDATE(Z5,1)</f>
        <v>46296</v>
      </c>
      <c r="AD5" s="11" t="str">
        <f t="shared" ref="AD5" si="15">UPPER(LEFT(TEXT(AC5,"jjjj"),1))</f>
        <v>J</v>
      </c>
      <c r="AE5" s="19" t="str">
        <f ca="1">IF(AC5&lt;&gt;"",IFERROR(VLOOKUP(AC5,INDIRECT(ADDRESS('Jours fériés'!$E$2,2,1,1,"Jours fériés")&amp;":"&amp;ADDRESS('Jours fériés'!$E$3,3,1,1)),2,FALSE),IF(AfficherNoSemaine="Oui",IF(UPPER(LEFT(TEXT(AC5+1,"jjjj"),1))="J",TEXT(_xlfn.ISOWEEKNUM(AC5),"00"),""),"")),"")</f>
        <v/>
      </c>
      <c r="AF5" s="10">
        <f t="shared" ref="AF5" si="16">EDATE(AC5,1)</f>
        <v>46327</v>
      </c>
      <c r="AG5" s="11" t="str">
        <f t="shared" ref="AG5" si="17">UPPER(LEFT(TEXT(AF5,"jjjj"),1))</f>
        <v>D</v>
      </c>
      <c r="AH5" s="19" t="str">
        <f ca="1">IF(AF5&lt;&gt;"",IFERROR(VLOOKUP(AF5,INDIRECT(ADDRESS('Jours fériés'!$E$2,2,1,1,"Jours fériés")&amp;":"&amp;ADDRESS('Jours fériés'!$E$3,3,1,1)),2,FALSE),IF(AfficherNoSemaine="Oui",IF(UPPER(LEFT(TEXT(AF5+1,"jjjj"),1))="J",TEXT(_xlfn.ISOWEEKNUM(AF5),"00"),""),"")),"")</f>
        <v>Toussaint</v>
      </c>
      <c r="AI5" s="10">
        <f t="shared" ref="AI5" si="18">EDATE(AF5,1)</f>
        <v>46357</v>
      </c>
      <c r="AJ5" s="11" t="str">
        <f t="shared" ref="AJ5" si="19">UPPER(LEFT(TEXT(AI5,"jjjj"),1))</f>
        <v>M</v>
      </c>
      <c r="AK5" s="19" t="str">
        <f ca="1">IF(AI5&lt;&gt;"",IFERROR(VLOOKUP(AI5,INDIRECT(ADDRESS('Jours fériés'!$E$2,2,1,1,"Jours fériés")&amp;":"&amp;ADDRESS('Jours fériés'!$E$3,3,1,1)),2,FALSE),IF(AfficherNoSemaine="Oui",IF(UPPER(LEFT(TEXT(AI5+1,"jjjj"),1))="J",TEXT(_xlfn.ISOWEEKNUM(AI5),"00"),""),"")),"")</f>
        <v/>
      </c>
    </row>
    <row r="6" spans="2:37" s="8" customFormat="1" ht="30" customHeight="1" x14ac:dyDescent="0.2">
      <c r="B6" s="10">
        <f>IF(B5="","",IF(MONTH(B5+1)&lt;&gt;MONTH(B5),"",B5+1))</f>
        <v>46024</v>
      </c>
      <c r="C6" s="11" t="str">
        <f t="shared" ref="C6:C35" si="20">UPPER(LEFT(TEXT(B6,"jjjj"),1))</f>
        <v>V</v>
      </c>
      <c r="D6" s="19" t="str">
        <f ca="1">IF(B6&lt;&gt;"",IFERROR(VLOOKUP(B6,INDIRECT(ADDRESS('Jours fériés'!$E$2,2,1,1,"Jours fériés")&amp;":"&amp;ADDRESS('Jours fériés'!$E$3,3,1,1)),2,FALSE),IF(AfficherNoSemaine="Oui",IF(UPPER(LEFT(TEXT(B6+1,"jjjj"),1))="J",TEXT(_xlfn.ISOWEEKNUM(B6),"00"),""),"")),"")</f>
        <v/>
      </c>
      <c r="E6" s="10">
        <f>IF(E5="","",IF(MONTH(E5+1)&lt;&gt;MONTH(E5),"",E5+1))</f>
        <v>46055</v>
      </c>
      <c r="F6" s="11" t="str">
        <f t="shared" ref="F6:F35" si="21">UPPER(LEFT(TEXT(E6,"jjjj"),1))</f>
        <v>L</v>
      </c>
      <c r="G6" s="19" t="str">
        <f ca="1">IF(E6&lt;&gt;"",IFERROR(VLOOKUP(E6,INDIRECT(ADDRESS('Jours fériés'!$E$2,2,1,1,"Jours fériés")&amp;":"&amp;ADDRESS('Jours fériés'!$E$3,3,1,1)),2,FALSE),IF(AfficherNoSemaine="Oui",IF(UPPER(LEFT(TEXT(E6+1,"jjjj"),1))="J",TEXT(_xlfn.ISOWEEKNUM(E6),"00"),""),"")),"")</f>
        <v/>
      </c>
      <c r="H6" s="10">
        <f t="shared" ref="H6:H35" si="22">IF(H5="","",IF(MONTH(H5+1)&lt;&gt;MONTH(H5),"",H5+1))</f>
        <v>46083</v>
      </c>
      <c r="I6" s="11" t="str">
        <f t="shared" si="1"/>
        <v>L</v>
      </c>
      <c r="J6" s="19" t="str">
        <f ca="1">IF(H6&lt;&gt;"",IFERROR(VLOOKUP(H6,INDIRECT(ADDRESS('Jours fériés'!$E$2,2,1,1,"Jours fériés")&amp;":"&amp;ADDRESS('Jours fériés'!$E$3,3,1,1)),2,FALSE),IF(AfficherNoSemaine="Oui",IF(UPPER(LEFT(TEXT(H6+1,"jjjj"),1))="J",TEXT(_xlfn.ISOWEEKNUM(H6),"00"),""),"")),"")</f>
        <v/>
      </c>
      <c r="K6" s="10">
        <f t="shared" ref="K6:K35" si="23">IF(K5="","",IF(MONTH(K5+1)&lt;&gt;MONTH(K5),"",K5+1))</f>
        <v>46114</v>
      </c>
      <c r="L6" s="11" t="str">
        <f t="shared" si="1"/>
        <v>J</v>
      </c>
      <c r="M6" s="19" t="str">
        <f ca="1">IF(K6&lt;&gt;"",IFERROR(VLOOKUP(K6,INDIRECT(ADDRESS('Jours fériés'!$E$2,2,1,1,"Jours fériés")&amp;":"&amp;ADDRESS('Jours fériés'!$E$3,3,1,1)),2,FALSE),IF(AfficherNoSemaine="Oui",IF(UPPER(LEFT(TEXT(K6+1,"jjjj"),1))="J",TEXT(_xlfn.ISOWEEKNUM(K6),"00"),""),"")),"")</f>
        <v/>
      </c>
      <c r="N6" s="10">
        <f t="shared" ref="N6:N35" si="24">IF(N5="","",IF(MONTH(N5+1)&lt;&gt;MONTH(N5),"",N5+1))</f>
        <v>46144</v>
      </c>
      <c r="O6" s="11" t="str">
        <f t="shared" si="1"/>
        <v>S</v>
      </c>
      <c r="P6" s="19" t="str">
        <f ca="1">IF(N6&lt;&gt;"",IFERROR(VLOOKUP(N6,INDIRECT(ADDRESS('Jours fériés'!$E$2,2,1,1,"Jours fériés")&amp;":"&amp;ADDRESS('Jours fériés'!$E$3,3,1,1)),2,FALSE),IF(AfficherNoSemaine="Oui",IF(UPPER(LEFT(TEXT(N6+1,"jjjj"),1))="J",TEXT(_xlfn.ISOWEEKNUM(N6),"00"),""),"")),"")</f>
        <v/>
      </c>
      <c r="Q6" s="10">
        <f t="shared" ref="Q6:Q35" si="25">IF(Q5="","",IF(MONTH(Q5+1)&lt;&gt;MONTH(Q5),"",Q5+1))</f>
        <v>46175</v>
      </c>
      <c r="R6" s="11" t="str">
        <f t="shared" si="1"/>
        <v>M</v>
      </c>
      <c r="S6" s="19" t="str">
        <f ca="1">IF(Q6&lt;&gt;"",IFERROR(VLOOKUP(Q6,INDIRECT(ADDRESS('Jours fériés'!$E$2,2,1,1,"Jours fériés")&amp;":"&amp;ADDRESS('Jours fériés'!$E$3,3,1,1)),2,FALSE),IF(AfficherNoSemaine="Oui",IF(UPPER(LEFT(TEXT(Q6+1,"jjjj"),1))="J",TEXT(_xlfn.ISOWEEKNUM(Q6),"00"),""),"")),"")</f>
        <v/>
      </c>
      <c r="T6" s="10">
        <f t="shared" ref="T6:T35" si="26">IF(T5="","",IF(MONTH(T5+1)&lt;&gt;MONTH(T5),"",T5+1))</f>
        <v>46205</v>
      </c>
      <c r="U6" s="11" t="str">
        <f t="shared" ref="U6" si="27">UPPER(LEFT(TEXT(T6,"jjjj"),1))</f>
        <v>J</v>
      </c>
      <c r="V6" s="19" t="str">
        <f ca="1">IF(T6&lt;&gt;"",IFERROR(VLOOKUP(T6,INDIRECT(ADDRESS('Jours fériés'!$E$2,2,1,1,"Jours fériés")&amp;":"&amp;ADDRESS('Jours fériés'!$E$3,3,1,1)),2,FALSE),IF(AfficherNoSemaine="Oui",IF(UPPER(LEFT(TEXT(T6+1,"jjjj"),1))="J",TEXT(_xlfn.ISOWEEKNUM(T6),"00"),""),"")),"")</f>
        <v/>
      </c>
      <c r="W6" s="10">
        <f t="shared" ref="W6:W35" si="28">IF(W5="","",IF(MONTH(W5+1)&lt;&gt;MONTH(W5),"",W5+1))</f>
        <v>46236</v>
      </c>
      <c r="X6" s="11" t="str">
        <f t="shared" ref="X6" si="29">UPPER(LEFT(TEXT(W6,"jjjj"),1))</f>
        <v>D</v>
      </c>
      <c r="Y6" s="19" t="str">
        <f ca="1">IF(W6&lt;&gt;"",IFERROR(VLOOKUP(W6,INDIRECT(ADDRESS('Jours fériés'!$E$2,2,1,1,"Jours fériés")&amp;":"&amp;ADDRESS('Jours fériés'!$E$3,3,1,1)),2,FALSE),IF(AfficherNoSemaine="Oui",IF(UPPER(LEFT(TEXT(W6+1,"jjjj"),1))="J",TEXT(_xlfn.ISOWEEKNUM(W6),"00"),""),"")),"")</f>
        <v/>
      </c>
      <c r="Z6" s="10">
        <f t="shared" ref="Z6:Z35" si="30">IF(Z5="","",IF(MONTH(Z5+1)&lt;&gt;MONTH(Z5),"",Z5+1))</f>
        <v>46267</v>
      </c>
      <c r="AA6" s="11" t="str">
        <f t="shared" ref="AA6" si="31">UPPER(LEFT(TEXT(Z6,"jjjj"),1))</f>
        <v>M</v>
      </c>
      <c r="AB6" s="19" t="str">
        <f ca="1">IF(Z6&lt;&gt;"",IFERROR(VLOOKUP(Z6,INDIRECT(ADDRESS('Jours fériés'!$E$2,2,1,1,"Jours fériés")&amp;":"&amp;ADDRESS('Jours fériés'!$E$3,3,1,1)),2,FALSE),IF(AfficherNoSemaine="Oui",IF(UPPER(LEFT(TEXT(Z6+1,"jjjj"),1))="J",TEXT(_xlfn.ISOWEEKNUM(Z6),"00"),""),"")),"")</f>
        <v>36</v>
      </c>
      <c r="AC6" s="10">
        <f t="shared" ref="AC6:AC35" si="32">IF(AC5="","",IF(MONTH(AC5+1)&lt;&gt;MONTH(AC5),"",AC5+1))</f>
        <v>46297</v>
      </c>
      <c r="AD6" s="11" t="str">
        <f t="shared" ref="AD6" si="33">UPPER(LEFT(TEXT(AC6,"jjjj"),1))</f>
        <v>V</v>
      </c>
      <c r="AE6" s="19" t="str">
        <f ca="1">IF(AC6&lt;&gt;"",IFERROR(VLOOKUP(AC6,INDIRECT(ADDRESS('Jours fériés'!$E$2,2,1,1,"Jours fériés")&amp;":"&amp;ADDRESS('Jours fériés'!$E$3,3,1,1)),2,FALSE),IF(AfficherNoSemaine="Oui",IF(UPPER(LEFT(TEXT(AC6+1,"jjjj"),1))="J",TEXT(_xlfn.ISOWEEKNUM(AC6),"00"),""),"")),"")</f>
        <v/>
      </c>
      <c r="AF6" s="10">
        <f t="shared" ref="AF6:AF35" si="34">IF(AF5="","",IF(MONTH(AF5+1)&lt;&gt;MONTH(AF5),"",AF5+1))</f>
        <v>46328</v>
      </c>
      <c r="AG6" s="11" t="str">
        <f t="shared" ref="AG6" si="35">UPPER(LEFT(TEXT(AF6,"jjjj"),1))</f>
        <v>L</v>
      </c>
      <c r="AH6" s="19" t="str">
        <f ca="1">IF(AF6&lt;&gt;"",IFERROR(VLOOKUP(AF6,INDIRECT(ADDRESS('Jours fériés'!$E$2,2,1,1,"Jours fériés")&amp;":"&amp;ADDRESS('Jours fériés'!$E$3,3,1,1)),2,FALSE),IF(AfficherNoSemaine="Oui",IF(UPPER(LEFT(TEXT(AF6+1,"jjjj"),1))="J",TEXT(_xlfn.ISOWEEKNUM(AF6),"00"),""),"")),"")</f>
        <v/>
      </c>
      <c r="AI6" s="10">
        <f t="shared" ref="AI6:AI35" si="36">IF(AI5="","",IF(MONTH(AI5+1)&lt;&gt;MONTH(AI5),"",AI5+1))</f>
        <v>46358</v>
      </c>
      <c r="AJ6" s="11" t="str">
        <f t="shared" ref="AJ6" si="37">UPPER(LEFT(TEXT(AI6,"jjjj"),1))</f>
        <v>M</v>
      </c>
      <c r="AK6" s="19" t="str">
        <f ca="1">IF(AI6&lt;&gt;"",IFERROR(VLOOKUP(AI6,INDIRECT(ADDRESS('Jours fériés'!$E$2,2,1,1,"Jours fériés")&amp;":"&amp;ADDRESS('Jours fériés'!$E$3,3,1,1)),2,FALSE),IF(AfficherNoSemaine="Oui",IF(UPPER(LEFT(TEXT(AI6+1,"jjjj"),1))="J",TEXT(_xlfn.ISOWEEKNUM(AI6),"00"),""),"")),"")</f>
        <v>49</v>
      </c>
    </row>
    <row r="7" spans="2:37" s="8" customFormat="1" ht="30" customHeight="1" x14ac:dyDescent="0.2">
      <c r="B7" s="10">
        <f t="shared" ref="B7:B35" si="38">IF(B6="","",IF(MONTH(B6+1)&lt;&gt;MONTH(B6),"",B6+1))</f>
        <v>46025</v>
      </c>
      <c r="C7" s="11" t="str">
        <f t="shared" si="20"/>
        <v>S</v>
      </c>
      <c r="D7" s="19" t="str">
        <f ca="1">IF(B7&lt;&gt;"",IFERROR(VLOOKUP(B7,INDIRECT(ADDRESS('Jours fériés'!$E$2,2,1,1,"Jours fériés")&amp;":"&amp;ADDRESS('Jours fériés'!$E$3,3,1,1)),2,FALSE),IF(AfficherNoSemaine="Oui",IF(UPPER(LEFT(TEXT(B7+1,"jjjj"),1))="J",TEXT(_xlfn.ISOWEEKNUM(B7),"00"),""),"")),"")</f>
        <v/>
      </c>
      <c r="E7" s="10">
        <f t="shared" ref="E7:E35" si="39">IF(E6="","",IF(MONTH(E6+1)&lt;&gt;MONTH(E6),"",E6+1))</f>
        <v>46056</v>
      </c>
      <c r="F7" s="11" t="str">
        <f t="shared" si="21"/>
        <v>M</v>
      </c>
      <c r="G7" s="19" t="str">
        <f ca="1">IF(E7&lt;&gt;"",IFERROR(VLOOKUP(E7,INDIRECT(ADDRESS('Jours fériés'!$E$2,2,1,1,"Jours fériés")&amp;":"&amp;ADDRESS('Jours fériés'!$E$3,3,1,1)),2,FALSE),IF(AfficherNoSemaine="Oui",IF(UPPER(LEFT(TEXT(E7+1,"jjjj"),1))="J",TEXT(_xlfn.ISOWEEKNUM(E7),"00"),""),"")),"")</f>
        <v/>
      </c>
      <c r="H7" s="10">
        <f t="shared" si="22"/>
        <v>46084</v>
      </c>
      <c r="I7" s="11" t="str">
        <f t="shared" si="1"/>
        <v>M</v>
      </c>
      <c r="J7" s="19" t="str">
        <f ca="1">IF(H7&lt;&gt;"",IFERROR(VLOOKUP(H7,INDIRECT(ADDRESS('Jours fériés'!$E$2,2,1,1,"Jours fériés")&amp;":"&amp;ADDRESS('Jours fériés'!$E$3,3,1,1)),2,FALSE),IF(AfficherNoSemaine="Oui",IF(UPPER(LEFT(TEXT(H7+1,"jjjj"),1))="J",TEXT(_xlfn.ISOWEEKNUM(H7),"00"),""),"")),"")</f>
        <v/>
      </c>
      <c r="K7" s="10">
        <f t="shared" si="23"/>
        <v>46115</v>
      </c>
      <c r="L7" s="11" t="str">
        <f t="shared" si="1"/>
        <v>V</v>
      </c>
      <c r="M7" s="19" t="str">
        <f ca="1">IF(K7&lt;&gt;"",IFERROR(VLOOKUP(K7,INDIRECT(ADDRESS('Jours fériés'!$E$2,2,1,1,"Jours fériés")&amp;":"&amp;ADDRESS('Jours fériés'!$E$3,3,1,1)),2,FALSE),IF(AfficherNoSemaine="Oui",IF(UPPER(LEFT(TEXT(K7+1,"jjjj"),1))="J",TEXT(_xlfn.ISOWEEKNUM(K7),"00"),""),"")),"")</f>
        <v/>
      </c>
      <c r="N7" s="10">
        <f t="shared" si="24"/>
        <v>46145</v>
      </c>
      <c r="O7" s="11" t="str">
        <f t="shared" si="1"/>
        <v>D</v>
      </c>
      <c r="P7" s="19" t="str">
        <f ca="1">IF(N7&lt;&gt;"",IFERROR(VLOOKUP(N7,INDIRECT(ADDRESS('Jours fériés'!$E$2,2,1,1,"Jours fériés")&amp;":"&amp;ADDRESS('Jours fériés'!$E$3,3,1,1)),2,FALSE),IF(AfficherNoSemaine="Oui",IF(UPPER(LEFT(TEXT(N7+1,"jjjj"),1))="J",TEXT(_xlfn.ISOWEEKNUM(N7),"00"),""),"")),"")</f>
        <v/>
      </c>
      <c r="Q7" s="10">
        <f t="shared" si="25"/>
        <v>46176</v>
      </c>
      <c r="R7" s="11" t="str">
        <f t="shared" si="1"/>
        <v>M</v>
      </c>
      <c r="S7" s="19" t="str">
        <f ca="1">IF(Q7&lt;&gt;"",IFERROR(VLOOKUP(Q7,INDIRECT(ADDRESS('Jours fériés'!$E$2,2,1,1,"Jours fériés")&amp;":"&amp;ADDRESS('Jours fériés'!$E$3,3,1,1)),2,FALSE),IF(AfficherNoSemaine="Oui",IF(UPPER(LEFT(TEXT(Q7+1,"jjjj"),1))="J",TEXT(_xlfn.ISOWEEKNUM(Q7),"00"),""),"")),"")</f>
        <v>23</v>
      </c>
      <c r="T7" s="10">
        <f t="shared" si="26"/>
        <v>46206</v>
      </c>
      <c r="U7" s="11" t="str">
        <f t="shared" ref="U7" si="40">UPPER(LEFT(TEXT(T7,"jjjj"),1))</f>
        <v>V</v>
      </c>
      <c r="V7" s="19" t="str">
        <f ca="1">IF(T7&lt;&gt;"",IFERROR(VLOOKUP(T7,INDIRECT(ADDRESS('Jours fériés'!$E$2,2,1,1,"Jours fériés")&amp;":"&amp;ADDRESS('Jours fériés'!$E$3,3,1,1)),2,FALSE),IF(AfficherNoSemaine="Oui",IF(UPPER(LEFT(TEXT(T7+1,"jjjj"),1))="J",TEXT(_xlfn.ISOWEEKNUM(T7),"00"),""),"")),"")</f>
        <v/>
      </c>
      <c r="W7" s="10">
        <f t="shared" si="28"/>
        <v>46237</v>
      </c>
      <c r="X7" s="11" t="str">
        <f t="shared" ref="X7" si="41">UPPER(LEFT(TEXT(W7,"jjjj"),1))</f>
        <v>L</v>
      </c>
      <c r="Y7" s="19" t="str">
        <f ca="1">IF(W7&lt;&gt;"",IFERROR(VLOOKUP(W7,INDIRECT(ADDRESS('Jours fériés'!$E$2,2,1,1,"Jours fériés")&amp;":"&amp;ADDRESS('Jours fériés'!$E$3,3,1,1)),2,FALSE),IF(AfficherNoSemaine="Oui",IF(UPPER(LEFT(TEXT(W7+1,"jjjj"),1))="J",TEXT(_xlfn.ISOWEEKNUM(W7),"00"),""),"")),"")</f>
        <v/>
      </c>
      <c r="Z7" s="10">
        <f t="shared" si="30"/>
        <v>46268</v>
      </c>
      <c r="AA7" s="11" t="str">
        <f t="shared" ref="AA7" si="42">UPPER(LEFT(TEXT(Z7,"jjjj"),1))</f>
        <v>J</v>
      </c>
      <c r="AB7" s="19" t="str">
        <f ca="1">IF(Z7&lt;&gt;"",IFERROR(VLOOKUP(Z7,INDIRECT(ADDRESS('Jours fériés'!$E$2,2,1,1,"Jours fériés")&amp;":"&amp;ADDRESS('Jours fériés'!$E$3,3,1,1)),2,FALSE),IF(AfficherNoSemaine="Oui",IF(UPPER(LEFT(TEXT(Z7+1,"jjjj"),1))="J",TEXT(_xlfn.ISOWEEKNUM(Z7),"00"),""),"")),"")</f>
        <v/>
      </c>
      <c r="AC7" s="10">
        <f t="shared" si="32"/>
        <v>46298</v>
      </c>
      <c r="AD7" s="11" t="str">
        <f t="shared" ref="AD7" si="43">UPPER(LEFT(TEXT(AC7,"jjjj"),1))</f>
        <v>S</v>
      </c>
      <c r="AE7" s="19" t="str">
        <f ca="1">IF(AC7&lt;&gt;"",IFERROR(VLOOKUP(AC7,INDIRECT(ADDRESS('Jours fériés'!$E$2,2,1,1,"Jours fériés")&amp;":"&amp;ADDRESS('Jours fériés'!$E$3,3,1,1)),2,FALSE),IF(AfficherNoSemaine="Oui",IF(UPPER(LEFT(TEXT(AC7+1,"jjjj"),1))="J",TEXT(_xlfn.ISOWEEKNUM(AC7),"00"),""),"")),"")</f>
        <v/>
      </c>
      <c r="AF7" s="10">
        <f t="shared" si="34"/>
        <v>46329</v>
      </c>
      <c r="AG7" s="11" t="str">
        <f t="shared" ref="AG7" si="44">UPPER(LEFT(TEXT(AF7,"jjjj"),1))</f>
        <v>M</v>
      </c>
      <c r="AH7" s="19" t="str">
        <f ca="1">IF(AF7&lt;&gt;"",IFERROR(VLOOKUP(AF7,INDIRECT(ADDRESS('Jours fériés'!$E$2,2,1,1,"Jours fériés")&amp;":"&amp;ADDRESS('Jours fériés'!$E$3,3,1,1)),2,FALSE),IF(AfficherNoSemaine="Oui",IF(UPPER(LEFT(TEXT(AF7+1,"jjjj"),1))="J",TEXT(_xlfn.ISOWEEKNUM(AF7),"00"),""),"")),"")</f>
        <v/>
      </c>
      <c r="AI7" s="10">
        <f t="shared" si="36"/>
        <v>46359</v>
      </c>
      <c r="AJ7" s="11" t="str">
        <f t="shared" ref="AJ7" si="45">UPPER(LEFT(TEXT(AI7,"jjjj"),1))</f>
        <v>J</v>
      </c>
      <c r="AK7" s="19" t="str">
        <f ca="1">IF(AI7&lt;&gt;"",IFERROR(VLOOKUP(AI7,INDIRECT(ADDRESS('Jours fériés'!$E$2,2,1,1,"Jours fériés")&amp;":"&amp;ADDRESS('Jours fériés'!$E$3,3,1,1)),2,FALSE),IF(AfficherNoSemaine="Oui",IF(UPPER(LEFT(TEXT(AI7+1,"jjjj"),1))="J",TEXT(_xlfn.ISOWEEKNUM(AI7),"00"),""),"")),"")</f>
        <v/>
      </c>
    </row>
    <row r="8" spans="2:37" s="8" customFormat="1" ht="30" customHeight="1" x14ac:dyDescent="0.2">
      <c r="B8" s="10">
        <f t="shared" si="38"/>
        <v>46026</v>
      </c>
      <c r="C8" s="11" t="str">
        <f t="shared" si="20"/>
        <v>D</v>
      </c>
      <c r="D8" s="19" t="str">
        <f ca="1">IF(B8&lt;&gt;"",IFERROR(VLOOKUP(B8,INDIRECT(ADDRESS('Jours fériés'!$E$2,2,1,1,"Jours fériés")&amp;":"&amp;ADDRESS('Jours fériés'!$E$3,3,1,1)),2,FALSE),IF(AfficherNoSemaine="Oui",IF(UPPER(LEFT(TEXT(B8+1,"jjjj"),1))="J",TEXT(_xlfn.ISOWEEKNUM(B8),"00"),""),"")),"")</f>
        <v/>
      </c>
      <c r="E8" s="10">
        <f t="shared" si="39"/>
        <v>46057</v>
      </c>
      <c r="F8" s="11" t="str">
        <f t="shared" si="21"/>
        <v>M</v>
      </c>
      <c r="G8" s="19" t="str">
        <f ca="1">IF(E8&lt;&gt;"",IFERROR(VLOOKUP(E8,INDIRECT(ADDRESS('Jours fériés'!$E$2,2,1,1,"Jours fériés")&amp;":"&amp;ADDRESS('Jours fériés'!$E$3,3,1,1)),2,FALSE),IF(AfficherNoSemaine="Oui",IF(UPPER(LEFT(TEXT(E8+1,"jjjj"),1))="J",TEXT(_xlfn.ISOWEEKNUM(E8),"00"),""),"")),"")</f>
        <v>06</v>
      </c>
      <c r="H8" s="10">
        <f t="shared" si="22"/>
        <v>46085</v>
      </c>
      <c r="I8" s="11" t="str">
        <f t="shared" si="1"/>
        <v>M</v>
      </c>
      <c r="J8" s="19" t="str">
        <f ca="1">IF(H8&lt;&gt;"",IFERROR(VLOOKUP(H8,INDIRECT(ADDRESS('Jours fériés'!$E$2,2,1,1,"Jours fériés")&amp;":"&amp;ADDRESS('Jours fériés'!$E$3,3,1,1)),2,FALSE),IF(AfficherNoSemaine="Oui",IF(UPPER(LEFT(TEXT(H8+1,"jjjj"),1))="J",TEXT(_xlfn.ISOWEEKNUM(H8),"00"),""),"")),"")</f>
        <v>10</v>
      </c>
      <c r="K8" s="10">
        <f t="shared" si="23"/>
        <v>46116</v>
      </c>
      <c r="L8" s="11" t="str">
        <f t="shared" si="1"/>
        <v>S</v>
      </c>
      <c r="M8" s="19" t="str">
        <f ca="1">IF(K8&lt;&gt;"",IFERROR(VLOOKUP(K8,INDIRECT(ADDRESS('Jours fériés'!$E$2,2,1,1,"Jours fériés")&amp;":"&amp;ADDRESS('Jours fériés'!$E$3,3,1,1)),2,FALSE),IF(AfficherNoSemaine="Oui",IF(UPPER(LEFT(TEXT(K8+1,"jjjj"),1))="J",TEXT(_xlfn.ISOWEEKNUM(K8),"00"),""),"")),"")</f>
        <v/>
      </c>
      <c r="N8" s="10">
        <f t="shared" si="24"/>
        <v>46146</v>
      </c>
      <c r="O8" s="11" t="str">
        <f t="shared" si="1"/>
        <v>L</v>
      </c>
      <c r="P8" s="19" t="str">
        <f ca="1">IF(N8&lt;&gt;"",IFERROR(VLOOKUP(N8,INDIRECT(ADDRESS('Jours fériés'!$E$2,2,1,1,"Jours fériés")&amp;":"&amp;ADDRESS('Jours fériés'!$E$3,3,1,1)),2,FALSE),IF(AfficherNoSemaine="Oui",IF(UPPER(LEFT(TEXT(N8+1,"jjjj"),1))="J",TEXT(_xlfn.ISOWEEKNUM(N8),"00"),""),"")),"")</f>
        <v/>
      </c>
      <c r="Q8" s="10">
        <f t="shared" si="25"/>
        <v>46177</v>
      </c>
      <c r="R8" s="11" t="str">
        <f t="shared" si="1"/>
        <v>J</v>
      </c>
      <c r="S8" s="19" t="str">
        <f ca="1">IF(Q8&lt;&gt;"",IFERROR(VLOOKUP(Q8,INDIRECT(ADDRESS('Jours fériés'!$E$2,2,1,1,"Jours fériés")&amp;":"&amp;ADDRESS('Jours fériés'!$E$3,3,1,1)),2,FALSE),IF(AfficherNoSemaine="Oui",IF(UPPER(LEFT(TEXT(Q8+1,"jjjj"),1))="J",TEXT(_xlfn.ISOWEEKNUM(Q8),"00"),""),"")),"")</f>
        <v/>
      </c>
      <c r="T8" s="10">
        <f t="shared" si="26"/>
        <v>46207</v>
      </c>
      <c r="U8" s="11" t="str">
        <f t="shared" ref="U8" si="46">UPPER(LEFT(TEXT(T8,"jjjj"),1))</f>
        <v>S</v>
      </c>
      <c r="V8" s="19" t="str">
        <f ca="1">IF(T8&lt;&gt;"",IFERROR(VLOOKUP(T8,INDIRECT(ADDRESS('Jours fériés'!$E$2,2,1,1,"Jours fériés")&amp;":"&amp;ADDRESS('Jours fériés'!$E$3,3,1,1)),2,FALSE),IF(AfficherNoSemaine="Oui",IF(UPPER(LEFT(TEXT(T8+1,"jjjj"),1))="J",TEXT(_xlfn.ISOWEEKNUM(T8),"00"),""),"")),"")</f>
        <v/>
      </c>
      <c r="W8" s="10">
        <f t="shared" si="28"/>
        <v>46238</v>
      </c>
      <c r="X8" s="11" t="str">
        <f t="shared" ref="X8" si="47">UPPER(LEFT(TEXT(W8,"jjjj"),1))</f>
        <v>M</v>
      </c>
      <c r="Y8" s="19" t="str">
        <f ca="1">IF(W8&lt;&gt;"",IFERROR(VLOOKUP(W8,INDIRECT(ADDRESS('Jours fériés'!$E$2,2,1,1,"Jours fériés")&amp;":"&amp;ADDRESS('Jours fériés'!$E$3,3,1,1)),2,FALSE),IF(AfficherNoSemaine="Oui",IF(UPPER(LEFT(TEXT(W8+1,"jjjj"),1))="J",TEXT(_xlfn.ISOWEEKNUM(W8),"00"),""),"")),"")</f>
        <v/>
      </c>
      <c r="Z8" s="10">
        <f t="shared" si="30"/>
        <v>46269</v>
      </c>
      <c r="AA8" s="11" t="str">
        <f t="shared" ref="AA8" si="48">UPPER(LEFT(TEXT(Z8,"jjjj"),1))</f>
        <v>V</v>
      </c>
      <c r="AB8" s="19" t="str">
        <f ca="1">IF(Z8&lt;&gt;"",IFERROR(VLOOKUP(Z8,INDIRECT(ADDRESS('Jours fériés'!$E$2,2,1,1,"Jours fériés")&amp;":"&amp;ADDRESS('Jours fériés'!$E$3,3,1,1)),2,FALSE),IF(AfficherNoSemaine="Oui",IF(UPPER(LEFT(TEXT(Z8+1,"jjjj"),1))="J",TEXT(_xlfn.ISOWEEKNUM(Z8),"00"),""),"")),"")</f>
        <v/>
      </c>
      <c r="AC8" s="10">
        <f t="shared" si="32"/>
        <v>46299</v>
      </c>
      <c r="AD8" s="11" t="str">
        <f t="shared" ref="AD8" si="49">UPPER(LEFT(TEXT(AC8,"jjjj"),1))</f>
        <v>D</v>
      </c>
      <c r="AE8" s="19" t="str">
        <f ca="1">IF(AC8&lt;&gt;"",IFERROR(VLOOKUP(AC8,INDIRECT(ADDRESS('Jours fériés'!$E$2,2,1,1,"Jours fériés")&amp;":"&amp;ADDRESS('Jours fériés'!$E$3,3,1,1)),2,FALSE),IF(AfficherNoSemaine="Oui",IF(UPPER(LEFT(TEXT(AC8+1,"jjjj"),1))="J",TEXT(_xlfn.ISOWEEKNUM(AC8),"00"),""),"")),"")</f>
        <v/>
      </c>
      <c r="AF8" s="10">
        <f t="shared" si="34"/>
        <v>46330</v>
      </c>
      <c r="AG8" s="11" t="str">
        <f t="shared" ref="AG8" si="50">UPPER(LEFT(TEXT(AF8,"jjjj"),1))</f>
        <v>M</v>
      </c>
      <c r="AH8" s="19" t="str">
        <f ca="1">IF(AF8&lt;&gt;"",IFERROR(VLOOKUP(AF8,INDIRECT(ADDRESS('Jours fériés'!$E$2,2,1,1,"Jours fériés")&amp;":"&amp;ADDRESS('Jours fériés'!$E$3,3,1,1)),2,FALSE),IF(AfficherNoSemaine="Oui",IF(UPPER(LEFT(TEXT(AF8+1,"jjjj"),1))="J",TEXT(_xlfn.ISOWEEKNUM(AF8),"00"),""),"")),"")</f>
        <v>45</v>
      </c>
      <c r="AI8" s="10">
        <f t="shared" si="36"/>
        <v>46360</v>
      </c>
      <c r="AJ8" s="11" t="str">
        <f t="shared" ref="AJ8" si="51">UPPER(LEFT(TEXT(AI8,"jjjj"),1))</f>
        <v>V</v>
      </c>
      <c r="AK8" s="19" t="str">
        <f ca="1">IF(AI8&lt;&gt;"",IFERROR(VLOOKUP(AI8,INDIRECT(ADDRESS('Jours fériés'!$E$2,2,1,1,"Jours fériés")&amp;":"&amp;ADDRESS('Jours fériés'!$E$3,3,1,1)),2,FALSE),IF(AfficherNoSemaine="Oui",IF(UPPER(LEFT(TEXT(AI8+1,"jjjj"),1))="J",TEXT(_xlfn.ISOWEEKNUM(AI8),"00"),""),"")),"")</f>
        <v/>
      </c>
    </row>
    <row r="9" spans="2:37" s="8" customFormat="1" ht="30" customHeight="1" x14ac:dyDescent="0.2">
      <c r="B9" s="10">
        <f t="shared" si="38"/>
        <v>46027</v>
      </c>
      <c r="C9" s="11" t="str">
        <f t="shared" si="20"/>
        <v>L</v>
      </c>
      <c r="D9" s="19" t="str">
        <f ca="1">IF(B9&lt;&gt;"",IFERROR(VLOOKUP(B9,INDIRECT(ADDRESS('Jours fériés'!$E$2,2,1,1,"Jours fériés")&amp;":"&amp;ADDRESS('Jours fériés'!$E$3,3,1,1)),2,FALSE),IF(AfficherNoSemaine="Oui",IF(UPPER(LEFT(TEXT(B9+1,"jjjj"),1))="J",TEXT(_xlfn.ISOWEEKNUM(B9),"00"),""),"")),"")</f>
        <v/>
      </c>
      <c r="E9" s="10">
        <f t="shared" si="39"/>
        <v>46058</v>
      </c>
      <c r="F9" s="11" t="str">
        <f t="shared" si="21"/>
        <v>J</v>
      </c>
      <c r="G9" s="19" t="str">
        <f ca="1">IF(E9&lt;&gt;"",IFERROR(VLOOKUP(E9,INDIRECT(ADDRESS('Jours fériés'!$E$2,2,1,1,"Jours fériés")&amp;":"&amp;ADDRESS('Jours fériés'!$E$3,3,1,1)),2,FALSE),IF(AfficherNoSemaine="Oui",IF(UPPER(LEFT(TEXT(E9+1,"jjjj"),1))="J",TEXT(_xlfn.ISOWEEKNUM(E9),"00"),""),"")),"")</f>
        <v/>
      </c>
      <c r="H9" s="10">
        <f t="shared" si="22"/>
        <v>46086</v>
      </c>
      <c r="I9" s="11" t="str">
        <f t="shared" si="1"/>
        <v>J</v>
      </c>
      <c r="J9" s="19" t="str">
        <f ca="1">IF(H9&lt;&gt;"",IFERROR(VLOOKUP(H9,INDIRECT(ADDRESS('Jours fériés'!$E$2,2,1,1,"Jours fériés")&amp;":"&amp;ADDRESS('Jours fériés'!$E$3,3,1,1)),2,FALSE),IF(AfficherNoSemaine="Oui",IF(UPPER(LEFT(TEXT(H9+1,"jjjj"),1))="J",TEXT(_xlfn.ISOWEEKNUM(H9),"00"),""),"")),"")</f>
        <v/>
      </c>
      <c r="K9" s="10">
        <f t="shared" si="23"/>
        <v>46117</v>
      </c>
      <c r="L9" s="11" t="str">
        <f t="shared" si="1"/>
        <v>D</v>
      </c>
      <c r="M9" s="19" t="str">
        <f ca="1">IF(K9&lt;&gt;"",IFERROR(VLOOKUP(K9,INDIRECT(ADDRESS('Jours fériés'!$E$2,2,1,1,"Jours fériés")&amp;":"&amp;ADDRESS('Jours fériés'!$E$3,3,1,1)),2,FALSE),IF(AfficherNoSemaine="Oui",IF(UPPER(LEFT(TEXT(K9+1,"jjjj"),1))="J",TEXT(_xlfn.ISOWEEKNUM(K9),"00"),""),"")),"")</f>
        <v>Pâques</v>
      </c>
      <c r="N9" s="10">
        <f t="shared" si="24"/>
        <v>46147</v>
      </c>
      <c r="O9" s="11" t="str">
        <f t="shared" si="1"/>
        <v>M</v>
      </c>
      <c r="P9" s="19" t="str">
        <f ca="1">IF(N9&lt;&gt;"",IFERROR(VLOOKUP(N9,INDIRECT(ADDRESS('Jours fériés'!$E$2,2,1,1,"Jours fériés")&amp;":"&amp;ADDRESS('Jours fériés'!$E$3,3,1,1)),2,FALSE),IF(AfficherNoSemaine="Oui",IF(UPPER(LEFT(TEXT(N9+1,"jjjj"),1))="J",TEXT(_xlfn.ISOWEEKNUM(N9),"00"),""),"")),"")</f>
        <v/>
      </c>
      <c r="Q9" s="10">
        <f t="shared" si="25"/>
        <v>46178</v>
      </c>
      <c r="R9" s="11" t="str">
        <f t="shared" si="1"/>
        <v>V</v>
      </c>
      <c r="S9" s="19" t="str">
        <f ca="1">IF(Q9&lt;&gt;"",IFERROR(VLOOKUP(Q9,INDIRECT(ADDRESS('Jours fériés'!$E$2,2,1,1,"Jours fériés")&amp;":"&amp;ADDRESS('Jours fériés'!$E$3,3,1,1)),2,FALSE),IF(AfficherNoSemaine="Oui",IF(UPPER(LEFT(TEXT(Q9+1,"jjjj"),1))="J",TEXT(_xlfn.ISOWEEKNUM(Q9),"00"),""),"")),"")</f>
        <v/>
      </c>
      <c r="T9" s="10">
        <f t="shared" si="26"/>
        <v>46208</v>
      </c>
      <c r="U9" s="11" t="str">
        <f t="shared" ref="U9" si="52">UPPER(LEFT(TEXT(T9,"jjjj"),1))</f>
        <v>D</v>
      </c>
      <c r="V9" s="19" t="str">
        <f ca="1">IF(T9&lt;&gt;"",IFERROR(VLOOKUP(T9,INDIRECT(ADDRESS('Jours fériés'!$E$2,2,1,1,"Jours fériés")&amp;":"&amp;ADDRESS('Jours fériés'!$E$3,3,1,1)),2,FALSE),IF(AfficherNoSemaine="Oui",IF(UPPER(LEFT(TEXT(T9+1,"jjjj"),1))="J",TEXT(_xlfn.ISOWEEKNUM(T9),"00"),""),"")),"")</f>
        <v/>
      </c>
      <c r="W9" s="10">
        <f t="shared" si="28"/>
        <v>46239</v>
      </c>
      <c r="X9" s="11" t="str">
        <f t="shared" ref="X9" si="53">UPPER(LEFT(TEXT(W9,"jjjj"),1))</f>
        <v>M</v>
      </c>
      <c r="Y9" s="19" t="str">
        <f ca="1">IF(W9&lt;&gt;"",IFERROR(VLOOKUP(W9,INDIRECT(ADDRESS('Jours fériés'!$E$2,2,1,1,"Jours fériés")&amp;":"&amp;ADDRESS('Jours fériés'!$E$3,3,1,1)),2,FALSE),IF(AfficherNoSemaine="Oui",IF(UPPER(LEFT(TEXT(W9+1,"jjjj"),1))="J",TEXT(_xlfn.ISOWEEKNUM(W9),"00"),""),"")),"")</f>
        <v>32</v>
      </c>
      <c r="Z9" s="10">
        <f t="shared" si="30"/>
        <v>46270</v>
      </c>
      <c r="AA9" s="11" t="str">
        <f t="shared" ref="AA9" si="54">UPPER(LEFT(TEXT(Z9,"jjjj"),1))</f>
        <v>S</v>
      </c>
      <c r="AB9" s="19" t="str">
        <f ca="1">IF(Z9&lt;&gt;"",IFERROR(VLOOKUP(Z9,INDIRECT(ADDRESS('Jours fériés'!$E$2,2,1,1,"Jours fériés")&amp;":"&amp;ADDRESS('Jours fériés'!$E$3,3,1,1)),2,FALSE),IF(AfficherNoSemaine="Oui",IF(UPPER(LEFT(TEXT(Z9+1,"jjjj"),1))="J",TEXT(_xlfn.ISOWEEKNUM(Z9),"00"),""),"")),"")</f>
        <v/>
      </c>
      <c r="AC9" s="10">
        <f t="shared" si="32"/>
        <v>46300</v>
      </c>
      <c r="AD9" s="11" t="str">
        <f t="shared" ref="AD9" si="55">UPPER(LEFT(TEXT(AC9,"jjjj"),1))</f>
        <v>L</v>
      </c>
      <c r="AE9" s="19" t="str">
        <f ca="1">IF(AC9&lt;&gt;"",IFERROR(VLOOKUP(AC9,INDIRECT(ADDRESS('Jours fériés'!$E$2,2,1,1,"Jours fériés")&amp;":"&amp;ADDRESS('Jours fériés'!$E$3,3,1,1)),2,FALSE),IF(AfficherNoSemaine="Oui",IF(UPPER(LEFT(TEXT(AC9+1,"jjjj"),1))="J",TEXT(_xlfn.ISOWEEKNUM(AC9),"00"),""),"")),"")</f>
        <v/>
      </c>
      <c r="AF9" s="10">
        <f t="shared" si="34"/>
        <v>46331</v>
      </c>
      <c r="AG9" s="11" t="str">
        <f t="shared" ref="AG9" si="56">UPPER(LEFT(TEXT(AF9,"jjjj"),1))</f>
        <v>J</v>
      </c>
      <c r="AH9" s="19" t="str">
        <f ca="1">IF(AF9&lt;&gt;"",IFERROR(VLOOKUP(AF9,INDIRECT(ADDRESS('Jours fériés'!$E$2,2,1,1,"Jours fériés")&amp;":"&amp;ADDRESS('Jours fériés'!$E$3,3,1,1)),2,FALSE),IF(AfficherNoSemaine="Oui",IF(UPPER(LEFT(TEXT(AF9+1,"jjjj"),1))="J",TEXT(_xlfn.ISOWEEKNUM(AF9),"00"),""),"")),"")</f>
        <v/>
      </c>
      <c r="AI9" s="10">
        <f t="shared" si="36"/>
        <v>46361</v>
      </c>
      <c r="AJ9" s="11" t="str">
        <f t="shared" ref="AJ9" si="57">UPPER(LEFT(TEXT(AI9,"jjjj"),1))</f>
        <v>S</v>
      </c>
      <c r="AK9" s="19" t="str">
        <f ca="1">IF(AI9&lt;&gt;"",IFERROR(VLOOKUP(AI9,INDIRECT(ADDRESS('Jours fériés'!$E$2,2,1,1,"Jours fériés")&amp;":"&amp;ADDRESS('Jours fériés'!$E$3,3,1,1)),2,FALSE),IF(AfficherNoSemaine="Oui",IF(UPPER(LEFT(TEXT(AI9+1,"jjjj"),1))="J",TEXT(_xlfn.ISOWEEKNUM(AI9),"00"),""),"")),"")</f>
        <v/>
      </c>
    </row>
    <row r="10" spans="2:37" s="8" customFormat="1" ht="30" customHeight="1" x14ac:dyDescent="0.2">
      <c r="B10" s="10">
        <f t="shared" si="38"/>
        <v>46028</v>
      </c>
      <c r="C10" s="11" t="str">
        <f t="shared" si="20"/>
        <v>M</v>
      </c>
      <c r="D10" s="19" t="str">
        <f ca="1">IF(B10&lt;&gt;"",IFERROR(VLOOKUP(B10,INDIRECT(ADDRESS('Jours fériés'!$E$2,2,1,1,"Jours fériés")&amp;":"&amp;ADDRESS('Jours fériés'!$E$3,3,1,1)),2,FALSE),IF(AfficherNoSemaine="Oui",IF(UPPER(LEFT(TEXT(B10+1,"jjjj"),1))="J",TEXT(_xlfn.ISOWEEKNUM(B10),"00"),""),"")),"")</f>
        <v/>
      </c>
      <c r="E10" s="10">
        <f t="shared" si="39"/>
        <v>46059</v>
      </c>
      <c r="F10" s="11" t="str">
        <f t="shared" si="21"/>
        <v>V</v>
      </c>
      <c r="G10" s="19" t="str">
        <f ca="1">IF(E10&lt;&gt;"",IFERROR(VLOOKUP(E10,INDIRECT(ADDRESS('Jours fériés'!$E$2,2,1,1,"Jours fériés")&amp;":"&amp;ADDRESS('Jours fériés'!$E$3,3,1,1)),2,FALSE),IF(AfficherNoSemaine="Oui",IF(UPPER(LEFT(TEXT(E10+1,"jjjj"),1))="J",TEXT(_xlfn.ISOWEEKNUM(E10),"00"),""),"")),"")</f>
        <v/>
      </c>
      <c r="H10" s="10">
        <f t="shared" si="22"/>
        <v>46087</v>
      </c>
      <c r="I10" s="11" t="str">
        <f t="shared" si="1"/>
        <v>V</v>
      </c>
      <c r="J10" s="19" t="str">
        <f ca="1">IF(H10&lt;&gt;"",IFERROR(VLOOKUP(H10,INDIRECT(ADDRESS('Jours fériés'!$E$2,2,1,1,"Jours fériés")&amp;":"&amp;ADDRESS('Jours fériés'!$E$3,3,1,1)),2,FALSE),IF(AfficherNoSemaine="Oui",IF(UPPER(LEFT(TEXT(H10+1,"jjjj"),1))="J",TEXT(_xlfn.ISOWEEKNUM(H10),"00"),""),"")),"")</f>
        <v/>
      </c>
      <c r="K10" s="10">
        <f t="shared" si="23"/>
        <v>46118</v>
      </c>
      <c r="L10" s="11" t="str">
        <f t="shared" si="1"/>
        <v>L</v>
      </c>
      <c r="M10" s="19" t="str">
        <f ca="1">IF(K10&lt;&gt;"",IFERROR(VLOOKUP(K10,INDIRECT(ADDRESS('Jours fériés'!$E$2,2,1,1,"Jours fériés")&amp;":"&amp;ADDRESS('Jours fériés'!$E$3,3,1,1)),2,FALSE),IF(AfficherNoSemaine="Oui",IF(UPPER(LEFT(TEXT(K10+1,"jjjj"),1))="J",TEXT(_xlfn.ISOWEEKNUM(K10),"00"),""),"")),"")</f>
        <v>Lundi de Pâques</v>
      </c>
      <c r="N10" s="10">
        <f t="shared" si="24"/>
        <v>46148</v>
      </c>
      <c r="O10" s="11" t="str">
        <f t="shared" si="1"/>
        <v>M</v>
      </c>
      <c r="P10" s="19" t="str">
        <f ca="1">IF(N10&lt;&gt;"",IFERROR(VLOOKUP(N10,INDIRECT(ADDRESS('Jours fériés'!$E$2,2,1,1,"Jours fériés")&amp;":"&amp;ADDRESS('Jours fériés'!$E$3,3,1,1)),2,FALSE),IF(AfficherNoSemaine="Oui",IF(UPPER(LEFT(TEXT(N10+1,"jjjj"),1))="J",TEXT(_xlfn.ISOWEEKNUM(N10),"00"),""),"")),"")</f>
        <v>19</v>
      </c>
      <c r="Q10" s="10">
        <f t="shared" si="25"/>
        <v>46179</v>
      </c>
      <c r="R10" s="11" t="str">
        <f t="shared" si="1"/>
        <v>S</v>
      </c>
      <c r="S10" s="19" t="str">
        <f ca="1">IF(Q10&lt;&gt;"",IFERROR(VLOOKUP(Q10,INDIRECT(ADDRESS('Jours fériés'!$E$2,2,1,1,"Jours fériés")&amp;":"&amp;ADDRESS('Jours fériés'!$E$3,3,1,1)),2,FALSE),IF(AfficherNoSemaine="Oui",IF(UPPER(LEFT(TEXT(Q10+1,"jjjj"),1))="J",TEXT(_xlfn.ISOWEEKNUM(Q10),"00"),""),"")),"")</f>
        <v/>
      </c>
      <c r="T10" s="10">
        <f t="shared" si="26"/>
        <v>46209</v>
      </c>
      <c r="U10" s="11" t="str">
        <f t="shared" ref="U10" si="58">UPPER(LEFT(TEXT(T10,"jjjj"),1))</f>
        <v>L</v>
      </c>
      <c r="V10" s="19" t="str">
        <f ca="1">IF(T10&lt;&gt;"",IFERROR(VLOOKUP(T10,INDIRECT(ADDRESS('Jours fériés'!$E$2,2,1,1,"Jours fériés")&amp;":"&amp;ADDRESS('Jours fériés'!$E$3,3,1,1)),2,FALSE),IF(AfficherNoSemaine="Oui",IF(UPPER(LEFT(TEXT(T10+1,"jjjj"),1))="J",TEXT(_xlfn.ISOWEEKNUM(T10),"00"),""),"")),"")</f>
        <v/>
      </c>
      <c r="W10" s="10">
        <f t="shared" si="28"/>
        <v>46240</v>
      </c>
      <c r="X10" s="11" t="str">
        <f t="shared" ref="X10" si="59">UPPER(LEFT(TEXT(W10,"jjjj"),1))</f>
        <v>J</v>
      </c>
      <c r="Y10" s="19" t="str">
        <f ca="1">IF(W10&lt;&gt;"",IFERROR(VLOOKUP(W10,INDIRECT(ADDRESS('Jours fériés'!$E$2,2,1,1,"Jours fériés")&amp;":"&amp;ADDRESS('Jours fériés'!$E$3,3,1,1)),2,FALSE),IF(AfficherNoSemaine="Oui",IF(UPPER(LEFT(TEXT(W10+1,"jjjj"),1))="J",TEXT(_xlfn.ISOWEEKNUM(W10),"00"),""),"")),"")</f>
        <v/>
      </c>
      <c r="Z10" s="10">
        <f t="shared" si="30"/>
        <v>46271</v>
      </c>
      <c r="AA10" s="11" t="str">
        <f t="shared" ref="AA10" si="60">UPPER(LEFT(TEXT(Z10,"jjjj"),1))</f>
        <v>D</v>
      </c>
      <c r="AB10" s="19" t="str">
        <f ca="1">IF(Z10&lt;&gt;"",IFERROR(VLOOKUP(Z10,INDIRECT(ADDRESS('Jours fériés'!$E$2,2,1,1,"Jours fériés")&amp;":"&amp;ADDRESS('Jours fériés'!$E$3,3,1,1)),2,FALSE),IF(AfficherNoSemaine="Oui",IF(UPPER(LEFT(TEXT(Z10+1,"jjjj"),1))="J",TEXT(_xlfn.ISOWEEKNUM(Z10),"00"),""),"")),"")</f>
        <v/>
      </c>
      <c r="AC10" s="10">
        <f t="shared" si="32"/>
        <v>46301</v>
      </c>
      <c r="AD10" s="11" t="str">
        <f t="shared" ref="AD10" si="61">UPPER(LEFT(TEXT(AC10,"jjjj"),1))</f>
        <v>M</v>
      </c>
      <c r="AE10" s="19" t="str">
        <f ca="1">IF(AC10&lt;&gt;"",IFERROR(VLOOKUP(AC10,INDIRECT(ADDRESS('Jours fériés'!$E$2,2,1,1,"Jours fériés")&amp;":"&amp;ADDRESS('Jours fériés'!$E$3,3,1,1)),2,FALSE),IF(AfficherNoSemaine="Oui",IF(UPPER(LEFT(TEXT(AC10+1,"jjjj"),1))="J",TEXT(_xlfn.ISOWEEKNUM(AC10),"00"),""),"")),"")</f>
        <v/>
      </c>
      <c r="AF10" s="10">
        <f t="shared" si="34"/>
        <v>46332</v>
      </c>
      <c r="AG10" s="11" t="str">
        <f t="shared" ref="AG10" si="62">UPPER(LEFT(TEXT(AF10,"jjjj"),1))</f>
        <v>V</v>
      </c>
      <c r="AH10" s="19" t="str">
        <f ca="1">IF(AF10&lt;&gt;"",IFERROR(VLOOKUP(AF10,INDIRECT(ADDRESS('Jours fériés'!$E$2,2,1,1,"Jours fériés")&amp;":"&amp;ADDRESS('Jours fériés'!$E$3,3,1,1)),2,FALSE),IF(AfficherNoSemaine="Oui",IF(UPPER(LEFT(TEXT(AF10+1,"jjjj"),1))="J",TEXT(_xlfn.ISOWEEKNUM(AF10),"00"),""),"")),"")</f>
        <v/>
      </c>
      <c r="AI10" s="10">
        <f t="shared" si="36"/>
        <v>46362</v>
      </c>
      <c r="AJ10" s="11" t="str">
        <f t="shared" ref="AJ10" si="63">UPPER(LEFT(TEXT(AI10,"jjjj"),1))</f>
        <v>D</v>
      </c>
      <c r="AK10" s="19" t="str">
        <f ca="1">IF(AI10&lt;&gt;"",IFERROR(VLOOKUP(AI10,INDIRECT(ADDRESS('Jours fériés'!$E$2,2,1,1,"Jours fériés")&amp;":"&amp;ADDRESS('Jours fériés'!$E$3,3,1,1)),2,FALSE),IF(AfficherNoSemaine="Oui",IF(UPPER(LEFT(TEXT(AI10+1,"jjjj"),1))="J",TEXT(_xlfn.ISOWEEKNUM(AI10),"00"),""),"")),"")</f>
        <v/>
      </c>
    </row>
    <row r="11" spans="2:37" s="8" customFormat="1" ht="30" customHeight="1" x14ac:dyDescent="0.2">
      <c r="B11" s="10">
        <f t="shared" si="38"/>
        <v>46029</v>
      </c>
      <c r="C11" s="11" t="str">
        <f t="shared" si="20"/>
        <v>M</v>
      </c>
      <c r="D11" s="19" t="str">
        <f ca="1">IF(B11&lt;&gt;"",IFERROR(VLOOKUP(B11,INDIRECT(ADDRESS('Jours fériés'!$E$2,2,1,1,"Jours fériés")&amp;":"&amp;ADDRESS('Jours fériés'!$E$3,3,1,1)),2,FALSE),IF(AfficherNoSemaine="Oui",IF(UPPER(LEFT(TEXT(B11+1,"jjjj"),1))="J",TEXT(_xlfn.ISOWEEKNUM(B11),"00"),""),"")),"")</f>
        <v>02</v>
      </c>
      <c r="E11" s="10">
        <f t="shared" si="39"/>
        <v>46060</v>
      </c>
      <c r="F11" s="11" t="str">
        <f t="shared" si="21"/>
        <v>S</v>
      </c>
      <c r="G11" s="19" t="str">
        <f ca="1">IF(E11&lt;&gt;"",IFERROR(VLOOKUP(E11,INDIRECT(ADDRESS('Jours fériés'!$E$2,2,1,1,"Jours fériés")&amp;":"&amp;ADDRESS('Jours fériés'!$E$3,3,1,1)),2,FALSE),IF(AfficherNoSemaine="Oui",IF(UPPER(LEFT(TEXT(E11+1,"jjjj"),1))="J",TEXT(_xlfn.ISOWEEKNUM(E11),"00"),""),"")),"")</f>
        <v/>
      </c>
      <c r="H11" s="10">
        <f t="shared" si="22"/>
        <v>46088</v>
      </c>
      <c r="I11" s="11" t="str">
        <f t="shared" si="1"/>
        <v>S</v>
      </c>
      <c r="J11" s="19" t="str">
        <f ca="1">IF(H11&lt;&gt;"",IFERROR(VLOOKUP(H11,INDIRECT(ADDRESS('Jours fériés'!$E$2,2,1,1,"Jours fériés")&amp;":"&amp;ADDRESS('Jours fériés'!$E$3,3,1,1)),2,FALSE),IF(AfficherNoSemaine="Oui",IF(UPPER(LEFT(TEXT(H11+1,"jjjj"),1))="J",TEXT(_xlfn.ISOWEEKNUM(H11),"00"),""),"")),"")</f>
        <v/>
      </c>
      <c r="K11" s="10">
        <f t="shared" si="23"/>
        <v>46119</v>
      </c>
      <c r="L11" s="11" t="str">
        <f t="shared" si="1"/>
        <v>M</v>
      </c>
      <c r="M11" s="19" t="str">
        <f ca="1">IF(K11&lt;&gt;"",IFERROR(VLOOKUP(K11,INDIRECT(ADDRESS('Jours fériés'!$E$2,2,1,1,"Jours fériés")&amp;":"&amp;ADDRESS('Jours fériés'!$E$3,3,1,1)),2,FALSE),IF(AfficherNoSemaine="Oui",IF(UPPER(LEFT(TEXT(K11+1,"jjjj"),1))="J",TEXT(_xlfn.ISOWEEKNUM(K11),"00"),""),"")),"")</f>
        <v/>
      </c>
      <c r="N11" s="10">
        <f t="shared" si="24"/>
        <v>46149</v>
      </c>
      <c r="O11" s="11" t="str">
        <f t="shared" si="1"/>
        <v>J</v>
      </c>
      <c r="P11" s="19" t="str">
        <f ca="1">IF(N11&lt;&gt;"",IFERROR(VLOOKUP(N11,INDIRECT(ADDRESS('Jours fériés'!$E$2,2,1,1,"Jours fériés")&amp;":"&amp;ADDRESS('Jours fériés'!$E$3,3,1,1)),2,FALSE),IF(AfficherNoSemaine="Oui",IF(UPPER(LEFT(TEXT(N11+1,"jjjj"),1))="J",TEXT(_xlfn.ISOWEEKNUM(N11),"00"),""),"")),"")</f>
        <v/>
      </c>
      <c r="Q11" s="10">
        <f t="shared" si="25"/>
        <v>46180</v>
      </c>
      <c r="R11" s="11" t="str">
        <f t="shared" si="1"/>
        <v>D</v>
      </c>
      <c r="S11" s="19" t="str">
        <f ca="1">IF(Q11&lt;&gt;"",IFERROR(VLOOKUP(Q11,INDIRECT(ADDRESS('Jours fériés'!$E$2,2,1,1,"Jours fériés")&amp;":"&amp;ADDRESS('Jours fériés'!$E$3,3,1,1)),2,FALSE),IF(AfficherNoSemaine="Oui",IF(UPPER(LEFT(TEXT(Q11+1,"jjjj"),1))="J",TEXT(_xlfn.ISOWEEKNUM(Q11),"00"),""),"")),"")</f>
        <v/>
      </c>
      <c r="T11" s="10">
        <f t="shared" si="26"/>
        <v>46210</v>
      </c>
      <c r="U11" s="11" t="str">
        <f t="shared" ref="U11" si="64">UPPER(LEFT(TEXT(T11,"jjjj"),1))</f>
        <v>M</v>
      </c>
      <c r="V11" s="19" t="str">
        <f ca="1">IF(T11&lt;&gt;"",IFERROR(VLOOKUP(T11,INDIRECT(ADDRESS('Jours fériés'!$E$2,2,1,1,"Jours fériés")&amp;":"&amp;ADDRESS('Jours fériés'!$E$3,3,1,1)),2,FALSE),IF(AfficherNoSemaine="Oui",IF(UPPER(LEFT(TEXT(T11+1,"jjjj"),1))="J",TEXT(_xlfn.ISOWEEKNUM(T11),"00"),""),"")),"")</f>
        <v/>
      </c>
      <c r="W11" s="10">
        <f t="shared" si="28"/>
        <v>46241</v>
      </c>
      <c r="X11" s="11" t="str">
        <f t="shared" ref="X11" si="65">UPPER(LEFT(TEXT(W11,"jjjj"),1))</f>
        <v>V</v>
      </c>
      <c r="Y11" s="19" t="str">
        <f ca="1">IF(W11&lt;&gt;"",IFERROR(VLOOKUP(W11,INDIRECT(ADDRESS('Jours fériés'!$E$2,2,1,1,"Jours fériés")&amp;":"&amp;ADDRESS('Jours fériés'!$E$3,3,1,1)),2,FALSE),IF(AfficherNoSemaine="Oui",IF(UPPER(LEFT(TEXT(W11+1,"jjjj"),1))="J",TEXT(_xlfn.ISOWEEKNUM(W11),"00"),""),"")),"")</f>
        <v/>
      </c>
      <c r="Z11" s="10">
        <f t="shared" si="30"/>
        <v>46272</v>
      </c>
      <c r="AA11" s="11" t="str">
        <f t="shared" ref="AA11" si="66">UPPER(LEFT(TEXT(Z11,"jjjj"),1))</f>
        <v>L</v>
      </c>
      <c r="AB11" s="19" t="str">
        <f ca="1">IF(Z11&lt;&gt;"",IFERROR(VLOOKUP(Z11,INDIRECT(ADDRESS('Jours fériés'!$E$2,2,1,1,"Jours fériés")&amp;":"&amp;ADDRESS('Jours fériés'!$E$3,3,1,1)),2,FALSE),IF(AfficherNoSemaine="Oui",IF(UPPER(LEFT(TEXT(Z11+1,"jjjj"),1))="J",TEXT(_xlfn.ISOWEEKNUM(Z11),"00"),""),"")),"")</f>
        <v/>
      </c>
      <c r="AC11" s="10">
        <f t="shared" si="32"/>
        <v>46302</v>
      </c>
      <c r="AD11" s="11" t="str">
        <f t="shared" ref="AD11" si="67">UPPER(LEFT(TEXT(AC11,"jjjj"),1))</f>
        <v>M</v>
      </c>
      <c r="AE11" s="19" t="str">
        <f ca="1">IF(AC11&lt;&gt;"",IFERROR(VLOOKUP(AC11,INDIRECT(ADDRESS('Jours fériés'!$E$2,2,1,1,"Jours fériés")&amp;":"&amp;ADDRESS('Jours fériés'!$E$3,3,1,1)),2,FALSE),IF(AfficherNoSemaine="Oui",IF(UPPER(LEFT(TEXT(AC11+1,"jjjj"),1))="J",TEXT(_xlfn.ISOWEEKNUM(AC11),"00"),""),"")),"")</f>
        <v>41</v>
      </c>
      <c r="AF11" s="10">
        <f t="shared" si="34"/>
        <v>46333</v>
      </c>
      <c r="AG11" s="11" t="str">
        <f t="shared" ref="AG11" si="68">UPPER(LEFT(TEXT(AF11,"jjjj"),1))</f>
        <v>S</v>
      </c>
      <c r="AH11" s="19" t="str">
        <f ca="1">IF(AF11&lt;&gt;"",IFERROR(VLOOKUP(AF11,INDIRECT(ADDRESS('Jours fériés'!$E$2,2,1,1,"Jours fériés")&amp;":"&amp;ADDRESS('Jours fériés'!$E$3,3,1,1)),2,FALSE),IF(AfficherNoSemaine="Oui",IF(UPPER(LEFT(TEXT(AF11+1,"jjjj"),1))="J",TEXT(_xlfn.ISOWEEKNUM(AF11),"00"),""),"")),"")</f>
        <v/>
      </c>
      <c r="AI11" s="10">
        <f t="shared" si="36"/>
        <v>46363</v>
      </c>
      <c r="AJ11" s="11" t="str">
        <f t="shared" ref="AJ11" si="69">UPPER(LEFT(TEXT(AI11,"jjjj"),1))</f>
        <v>L</v>
      </c>
      <c r="AK11" s="19" t="str">
        <f ca="1">IF(AI11&lt;&gt;"",IFERROR(VLOOKUP(AI11,INDIRECT(ADDRESS('Jours fériés'!$E$2,2,1,1,"Jours fériés")&amp;":"&amp;ADDRESS('Jours fériés'!$E$3,3,1,1)),2,FALSE),IF(AfficherNoSemaine="Oui",IF(UPPER(LEFT(TEXT(AI11+1,"jjjj"),1))="J",TEXT(_xlfn.ISOWEEKNUM(AI11),"00"),""),"")),"")</f>
        <v/>
      </c>
    </row>
    <row r="12" spans="2:37" s="8" customFormat="1" ht="30" customHeight="1" x14ac:dyDescent="0.2">
      <c r="B12" s="10">
        <f t="shared" si="38"/>
        <v>46030</v>
      </c>
      <c r="C12" s="11" t="str">
        <f t="shared" si="20"/>
        <v>J</v>
      </c>
      <c r="D12" s="19" t="str">
        <f ca="1">IF(B12&lt;&gt;"",IFERROR(VLOOKUP(B12,INDIRECT(ADDRESS('Jours fériés'!$E$2,2,1,1,"Jours fériés")&amp;":"&amp;ADDRESS('Jours fériés'!$E$3,3,1,1)),2,FALSE),IF(AfficherNoSemaine="Oui",IF(UPPER(LEFT(TEXT(B12+1,"jjjj"),1))="J",TEXT(_xlfn.ISOWEEKNUM(B12),"00"),""),"")),"")</f>
        <v/>
      </c>
      <c r="E12" s="10">
        <f t="shared" si="39"/>
        <v>46061</v>
      </c>
      <c r="F12" s="11" t="str">
        <f t="shared" si="21"/>
        <v>D</v>
      </c>
      <c r="G12" s="19" t="str">
        <f ca="1">IF(E12&lt;&gt;"",IFERROR(VLOOKUP(E12,INDIRECT(ADDRESS('Jours fériés'!$E$2,2,1,1,"Jours fériés")&amp;":"&amp;ADDRESS('Jours fériés'!$E$3,3,1,1)),2,FALSE),IF(AfficherNoSemaine="Oui",IF(UPPER(LEFT(TEXT(E12+1,"jjjj"),1))="J",TEXT(_xlfn.ISOWEEKNUM(E12),"00"),""),"")),"")</f>
        <v/>
      </c>
      <c r="H12" s="10">
        <f t="shared" si="22"/>
        <v>46089</v>
      </c>
      <c r="I12" s="11" t="str">
        <f t="shared" si="1"/>
        <v>D</v>
      </c>
      <c r="J12" s="19" t="str">
        <f ca="1">IF(H12&lt;&gt;"",IFERROR(VLOOKUP(H12,INDIRECT(ADDRESS('Jours fériés'!$E$2,2,1,1,"Jours fériés")&amp;":"&amp;ADDRESS('Jours fériés'!$E$3,3,1,1)),2,FALSE),IF(AfficherNoSemaine="Oui",IF(UPPER(LEFT(TEXT(H12+1,"jjjj"),1))="J",TEXT(_xlfn.ISOWEEKNUM(H12),"00"),""),"")),"")</f>
        <v/>
      </c>
      <c r="K12" s="10">
        <f t="shared" si="23"/>
        <v>46120</v>
      </c>
      <c r="L12" s="11" t="str">
        <f t="shared" si="1"/>
        <v>M</v>
      </c>
      <c r="M12" s="19" t="str">
        <f ca="1">IF(K12&lt;&gt;"",IFERROR(VLOOKUP(K12,INDIRECT(ADDRESS('Jours fériés'!$E$2,2,1,1,"Jours fériés")&amp;":"&amp;ADDRESS('Jours fériés'!$E$3,3,1,1)),2,FALSE),IF(AfficherNoSemaine="Oui",IF(UPPER(LEFT(TEXT(K12+1,"jjjj"),1))="J",TEXT(_xlfn.ISOWEEKNUM(K12),"00"),""),"")),"")</f>
        <v>15</v>
      </c>
      <c r="N12" s="10">
        <f t="shared" si="24"/>
        <v>46150</v>
      </c>
      <c r="O12" s="11" t="str">
        <f t="shared" si="1"/>
        <v>V</v>
      </c>
      <c r="P12" s="19" t="str">
        <f ca="1">IF(N12&lt;&gt;"",IFERROR(VLOOKUP(N12,INDIRECT(ADDRESS('Jours fériés'!$E$2,2,1,1,"Jours fériés")&amp;":"&amp;ADDRESS('Jours fériés'!$E$3,3,1,1)),2,FALSE),IF(AfficherNoSemaine="Oui",IF(UPPER(LEFT(TEXT(N12+1,"jjjj"),1))="J",TEXT(_xlfn.ISOWEEKNUM(N12),"00"),""),"")),"")</f>
        <v>Armistice 39/45</v>
      </c>
      <c r="Q12" s="10">
        <f t="shared" si="25"/>
        <v>46181</v>
      </c>
      <c r="R12" s="11" t="str">
        <f t="shared" si="1"/>
        <v>L</v>
      </c>
      <c r="S12" s="19" t="str">
        <f ca="1">IF(Q12&lt;&gt;"",IFERROR(VLOOKUP(Q12,INDIRECT(ADDRESS('Jours fériés'!$E$2,2,1,1,"Jours fériés")&amp;":"&amp;ADDRESS('Jours fériés'!$E$3,3,1,1)),2,FALSE),IF(AfficherNoSemaine="Oui",IF(UPPER(LEFT(TEXT(Q12+1,"jjjj"),1))="J",TEXT(_xlfn.ISOWEEKNUM(Q12),"00"),""),"")),"")</f>
        <v/>
      </c>
      <c r="T12" s="10">
        <f t="shared" si="26"/>
        <v>46211</v>
      </c>
      <c r="U12" s="11" t="str">
        <f t="shared" ref="U12" si="70">UPPER(LEFT(TEXT(T12,"jjjj"),1))</f>
        <v>M</v>
      </c>
      <c r="V12" s="19" t="str">
        <f ca="1">IF(T12&lt;&gt;"",IFERROR(VLOOKUP(T12,INDIRECT(ADDRESS('Jours fériés'!$E$2,2,1,1,"Jours fériés")&amp;":"&amp;ADDRESS('Jours fériés'!$E$3,3,1,1)),2,FALSE),IF(AfficherNoSemaine="Oui",IF(UPPER(LEFT(TEXT(T12+1,"jjjj"),1))="J",TEXT(_xlfn.ISOWEEKNUM(T12),"00"),""),"")),"")</f>
        <v>28</v>
      </c>
      <c r="W12" s="10">
        <f t="shared" si="28"/>
        <v>46242</v>
      </c>
      <c r="X12" s="11" t="str">
        <f t="shared" ref="X12" si="71">UPPER(LEFT(TEXT(W12,"jjjj"),1))</f>
        <v>S</v>
      </c>
      <c r="Y12" s="19" t="str">
        <f ca="1">IF(W12&lt;&gt;"",IFERROR(VLOOKUP(W12,INDIRECT(ADDRESS('Jours fériés'!$E$2,2,1,1,"Jours fériés")&amp;":"&amp;ADDRESS('Jours fériés'!$E$3,3,1,1)),2,FALSE),IF(AfficherNoSemaine="Oui",IF(UPPER(LEFT(TEXT(W12+1,"jjjj"),1))="J",TEXT(_xlfn.ISOWEEKNUM(W12),"00"),""),"")),"")</f>
        <v/>
      </c>
      <c r="Z12" s="10">
        <f t="shared" si="30"/>
        <v>46273</v>
      </c>
      <c r="AA12" s="11" t="str">
        <f t="shared" ref="AA12" si="72">UPPER(LEFT(TEXT(Z12,"jjjj"),1))</f>
        <v>M</v>
      </c>
      <c r="AB12" s="19" t="str">
        <f ca="1">IF(Z12&lt;&gt;"",IFERROR(VLOOKUP(Z12,INDIRECT(ADDRESS('Jours fériés'!$E$2,2,1,1,"Jours fériés")&amp;":"&amp;ADDRESS('Jours fériés'!$E$3,3,1,1)),2,FALSE),IF(AfficherNoSemaine="Oui",IF(UPPER(LEFT(TEXT(Z12+1,"jjjj"),1))="J",TEXT(_xlfn.ISOWEEKNUM(Z12),"00"),""),"")),"")</f>
        <v/>
      </c>
      <c r="AC12" s="10">
        <f t="shared" si="32"/>
        <v>46303</v>
      </c>
      <c r="AD12" s="11" t="str">
        <f t="shared" ref="AD12" si="73">UPPER(LEFT(TEXT(AC12,"jjjj"),1))</f>
        <v>J</v>
      </c>
      <c r="AE12" s="19" t="str">
        <f ca="1">IF(AC12&lt;&gt;"",IFERROR(VLOOKUP(AC12,INDIRECT(ADDRESS('Jours fériés'!$E$2,2,1,1,"Jours fériés")&amp;":"&amp;ADDRESS('Jours fériés'!$E$3,3,1,1)),2,FALSE),IF(AfficherNoSemaine="Oui",IF(UPPER(LEFT(TEXT(AC12+1,"jjjj"),1))="J",TEXT(_xlfn.ISOWEEKNUM(AC12),"00"),""),"")),"")</f>
        <v/>
      </c>
      <c r="AF12" s="10">
        <f t="shared" si="34"/>
        <v>46334</v>
      </c>
      <c r="AG12" s="11" t="str">
        <f t="shared" ref="AG12" si="74">UPPER(LEFT(TEXT(AF12,"jjjj"),1))</f>
        <v>D</v>
      </c>
      <c r="AH12" s="19" t="str">
        <f ca="1">IF(AF12&lt;&gt;"",IFERROR(VLOOKUP(AF12,INDIRECT(ADDRESS('Jours fériés'!$E$2,2,1,1,"Jours fériés")&amp;":"&amp;ADDRESS('Jours fériés'!$E$3,3,1,1)),2,FALSE),IF(AfficherNoSemaine="Oui",IF(UPPER(LEFT(TEXT(AF12+1,"jjjj"),1))="J",TEXT(_xlfn.ISOWEEKNUM(AF12),"00"),""),"")),"")</f>
        <v/>
      </c>
      <c r="AI12" s="10">
        <f t="shared" si="36"/>
        <v>46364</v>
      </c>
      <c r="AJ12" s="11" t="str">
        <f t="shared" ref="AJ12" si="75">UPPER(LEFT(TEXT(AI12,"jjjj"),1))</f>
        <v>M</v>
      </c>
      <c r="AK12" s="19" t="str">
        <f ca="1">IF(AI12&lt;&gt;"",IFERROR(VLOOKUP(AI12,INDIRECT(ADDRESS('Jours fériés'!$E$2,2,1,1,"Jours fériés")&amp;":"&amp;ADDRESS('Jours fériés'!$E$3,3,1,1)),2,FALSE),IF(AfficherNoSemaine="Oui",IF(UPPER(LEFT(TEXT(AI12+1,"jjjj"),1))="J",TEXT(_xlfn.ISOWEEKNUM(AI12),"00"),""),"")),"")</f>
        <v/>
      </c>
    </row>
    <row r="13" spans="2:37" s="8" customFormat="1" ht="30" customHeight="1" x14ac:dyDescent="0.2">
      <c r="B13" s="10">
        <f t="shared" si="38"/>
        <v>46031</v>
      </c>
      <c r="C13" s="11" t="str">
        <f t="shared" si="20"/>
        <v>V</v>
      </c>
      <c r="D13" s="19" t="str">
        <f ca="1">IF(B13&lt;&gt;"",IFERROR(VLOOKUP(B13,INDIRECT(ADDRESS('Jours fériés'!$E$2,2,1,1,"Jours fériés")&amp;":"&amp;ADDRESS('Jours fériés'!$E$3,3,1,1)),2,FALSE),IF(AfficherNoSemaine="Oui",IF(UPPER(LEFT(TEXT(B13+1,"jjjj"),1))="J",TEXT(_xlfn.ISOWEEKNUM(B13),"00"),""),"")),"")</f>
        <v/>
      </c>
      <c r="E13" s="10">
        <f t="shared" si="39"/>
        <v>46062</v>
      </c>
      <c r="F13" s="11" t="str">
        <f t="shared" si="21"/>
        <v>L</v>
      </c>
      <c r="G13" s="19" t="str">
        <f ca="1">IF(E13&lt;&gt;"",IFERROR(VLOOKUP(E13,INDIRECT(ADDRESS('Jours fériés'!$E$2,2,1,1,"Jours fériés")&amp;":"&amp;ADDRESS('Jours fériés'!$E$3,3,1,1)),2,FALSE),IF(AfficherNoSemaine="Oui",IF(UPPER(LEFT(TEXT(E13+1,"jjjj"),1))="J",TEXT(_xlfn.ISOWEEKNUM(E13),"00"),""),"")),"")</f>
        <v/>
      </c>
      <c r="H13" s="10">
        <f t="shared" si="22"/>
        <v>46090</v>
      </c>
      <c r="I13" s="11" t="str">
        <f t="shared" si="1"/>
        <v>L</v>
      </c>
      <c r="J13" s="19" t="str">
        <f ca="1">IF(H13&lt;&gt;"",IFERROR(VLOOKUP(H13,INDIRECT(ADDRESS('Jours fériés'!$E$2,2,1,1,"Jours fériés")&amp;":"&amp;ADDRESS('Jours fériés'!$E$3,3,1,1)),2,FALSE),IF(AfficherNoSemaine="Oui",IF(UPPER(LEFT(TEXT(H13+1,"jjjj"),1))="J",TEXT(_xlfn.ISOWEEKNUM(H13),"00"),""),"")),"")</f>
        <v/>
      </c>
      <c r="K13" s="10">
        <f t="shared" si="23"/>
        <v>46121</v>
      </c>
      <c r="L13" s="11" t="str">
        <f t="shared" si="1"/>
        <v>J</v>
      </c>
      <c r="M13" s="19" t="str">
        <f ca="1">IF(K13&lt;&gt;"",IFERROR(VLOOKUP(K13,INDIRECT(ADDRESS('Jours fériés'!$E$2,2,1,1,"Jours fériés")&amp;":"&amp;ADDRESS('Jours fériés'!$E$3,3,1,1)),2,FALSE),IF(AfficherNoSemaine="Oui",IF(UPPER(LEFT(TEXT(K13+1,"jjjj"),1))="J",TEXT(_xlfn.ISOWEEKNUM(K13),"00"),""),"")),"")</f>
        <v/>
      </c>
      <c r="N13" s="10">
        <f t="shared" si="24"/>
        <v>46151</v>
      </c>
      <c r="O13" s="11" t="str">
        <f t="shared" si="1"/>
        <v>S</v>
      </c>
      <c r="P13" s="19" t="str">
        <f ca="1">IF(N13&lt;&gt;"",IFERROR(VLOOKUP(N13,INDIRECT(ADDRESS('Jours fériés'!$E$2,2,1,1,"Jours fériés")&amp;":"&amp;ADDRESS('Jours fériés'!$E$3,3,1,1)),2,FALSE),IF(AfficherNoSemaine="Oui",IF(UPPER(LEFT(TEXT(N13+1,"jjjj"),1))="J",TEXT(_xlfn.ISOWEEKNUM(N13),"00"),""),"")),"")</f>
        <v/>
      </c>
      <c r="Q13" s="10">
        <f t="shared" si="25"/>
        <v>46182</v>
      </c>
      <c r="R13" s="11" t="str">
        <f t="shared" si="1"/>
        <v>M</v>
      </c>
      <c r="S13" s="19" t="str">
        <f ca="1">IF(Q13&lt;&gt;"",IFERROR(VLOOKUP(Q13,INDIRECT(ADDRESS('Jours fériés'!$E$2,2,1,1,"Jours fériés")&amp;":"&amp;ADDRESS('Jours fériés'!$E$3,3,1,1)),2,FALSE),IF(AfficherNoSemaine="Oui",IF(UPPER(LEFT(TEXT(Q13+1,"jjjj"),1))="J",TEXT(_xlfn.ISOWEEKNUM(Q13),"00"),""),"")),"")</f>
        <v/>
      </c>
      <c r="T13" s="10">
        <f t="shared" si="26"/>
        <v>46212</v>
      </c>
      <c r="U13" s="11" t="str">
        <f t="shared" ref="U13" si="76">UPPER(LEFT(TEXT(T13,"jjjj"),1))</f>
        <v>J</v>
      </c>
      <c r="V13" s="19" t="str">
        <f ca="1">IF(T13&lt;&gt;"",IFERROR(VLOOKUP(T13,INDIRECT(ADDRESS('Jours fériés'!$E$2,2,1,1,"Jours fériés")&amp;":"&amp;ADDRESS('Jours fériés'!$E$3,3,1,1)),2,FALSE),IF(AfficherNoSemaine="Oui",IF(UPPER(LEFT(TEXT(T13+1,"jjjj"),1))="J",TEXT(_xlfn.ISOWEEKNUM(T13),"00"),""),"")),"")</f>
        <v/>
      </c>
      <c r="W13" s="10">
        <f t="shared" si="28"/>
        <v>46243</v>
      </c>
      <c r="X13" s="11" t="str">
        <f t="shared" ref="X13" si="77">UPPER(LEFT(TEXT(W13,"jjjj"),1))</f>
        <v>D</v>
      </c>
      <c r="Y13" s="19" t="str">
        <f ca="1">IF(W13&lt;&gt;"",IFERROR(VLOOKUP(W13,INDIRECT(ADDRESS('Jours fériés'!$E$2,2,1,1,"Jours fériés")&amp;":"&amp;ADDRESS('Jours fériés'!$E$3,3,1,1)),2,FALSE),IF(AfficherNoSemaine="Oui",IF(UPPER(LEFT(TEXT(W13+1,"jjjj"),1))="J",TEXT(_xlfn.ISOWEEKNUM(W13),"00"),""),"")),"")</f>
        <v/>
      </c>
      <c r="Z13" s="10">
        <f t="shared" si="30"/>
        <v>46274</v>
      </c>
      <c r="AA13" s="11" t="str">
        <f t="shared" ref="AA13" si="78">UPPER(LEFT(TEXT(Z13,"jjjj"),1))</f>
        <v>M</v>
      </c>
      <c r="AB13" s="19" t="str">
        <f ca="1">IF(Z13&lt;&gt;"",IFERROR(VLOOKUP(Z13,INDIRECT(ADDRESS('Jours fériés'!$E$2,2,1,1,"Jours fériés")&amp;":"&amp;ADDRESS('Jours fériés'!$E$3,3,1,1)),2,FALSE),IF(AfficherNoSemaine="Oui",IF(UPPER(LEFT(TEXT(Z13+1,"jjjj"),1))="J",TEXT(_xlfn.ISOWEEKNUM(Z13),"00"),""),"")),"")</f>
        <v>37</v>
      </c>
      <c r="AC13" s="10">
        <f t="shared" si="32"/>
        <v>46304</v>
      </c>
      <c r="AD13" s="11" t="str">
        <f t="shared" ref="AD13" si="79">UPPER(LEFT(TEXT(AC13,"jjjj"),1))</f>
        <v>V</v>
      </c>
      <c r="AE13" s="19" t="str">
        <f ca="1">IF(AC13&lt;&gt;"",IFERROR(VLOOKUP(AC13,INDIRECT(ADDRESS('Jours fériés'!$E$2,2,1,1,"Jours fériés")&amp;":"&amp;ADDRESS('Jours fériés'!$E$3,3,1,1)),2,FALSE),IF(AfficherNoSemaine="Oui",IF(UPPER(LEFT(TEXT(AC13+1,"jjjj"),1))="J",TEXT(_xlfn.ISOWEEKNUM(AC13),"00"),""),"")),"")</f>
        <v/>
      </c>
      <c r="AF13" s="10">
        <f t="shared" si="34"/>
        <v>46335</v>
      </c>
      <c r="AG13" s="11" t="str">
        <f t="shared" ref="AG13" si="80">UPPER(LEFT(TEXT(AF13,"jjjj"),1))</f>
        <v>L</v>
      </c>
      <c r="AH13" s="19" t="str">
        <f ca="1">IF(AF13&lt;&gt;"",IFERROR(VLOOKUP(AF13,INDIRECT(ADDRESS('Jours fériés'!$E$2,2,1,1,"Jours fériés")&amp;":"&amp;ADDRESS('Jours fériés'!$E$3,3,1,1)),2,FALSE),IF(AfficherNoSemaine="Oui",IF(UPPER(LEFT(TEXT(AF13+1,"jjjj"),1))="J",TEXT(_xlfn.ISOWEEKNUM(AF13),"00"),""),"")),"")</f>
        <v/>
      </c>
      <c r="AI13" s="10">
        <f t="shared" si="36"/>
        <v>46365</v>
      </c>
      <c r="AJ13" s="11" t="str">
        <f t="shared" ref="AJ13" si="81">UPPER(LEFT(TEXT(AI13,"jjjj"),1))</f>
        <v>M</v>
      </c>
      <c r="AK13" s="19" t="str">
        <f ca="1">IF(AI13&lt;&gt;"",IFERROR(VLOOKUP(AI13,INDIRECT(ADDRESS('Jours fériés'!$E$2,2,1,1,"Jours fériés")&amp;":"&amp;ADDRESS('Jours fériés'!$E$3,3,1,1)),2,FALSE),IF(AfficherNoSemaine="Oui",IF(UPPER(LEFT(TEXT(AI13+1,"jjjj"),1))="J",TEXT(_xlfn.ISOWEEKNUM(AI13),"00"),""),"")),"")</f>
        <v>50</v>
      </c>
    </row>
    <row r="14" spans="2:37" s="8" customFormat="1" ht="30" customHeight="1" x14ac:dyDescent="0.2">
      <c r="B14" s="10">
        <f t="shared" si="38"/>
        <v>46032</v>
      </c>
      <c r="C14" s="11" t="str">
        <f t="shared" si="20"/>
        <v>S</v>
      </c>
      <c r="D14" s="19" t="str">
        <f ca="1">IF(B14&lt;&gt;"",IFERROR(VLOOKUP(B14,INDIRECT(ADDRESS('Jours fériés'!$E$2,2,1,1,"Jours fériés")&amp;":"&amp;ADDRESS('Jours fériés'!$E$3,3,1,1)),2,FALSE),IF(AfficherNoSemaine="Oui",IF(UPPER(LEFT(TEXT(B14+1,"jjjj"),1))="J",TEXT(_xlfn.ISOWEEKNUM(B14),"00"),""),"")),"")</f>
        <v/>
      </c>
      <c r="E14" s="10">
        <f t="shared" si="39"/>
        <v>46063</v>
      </c>
      <c r="F14" s="11" t="str">
        <f t="shared" si="21"/>
        <v>M</v>
      </c>
      <c r="G14" s="19" t="str">
        <f ca="1">IF(E14&lt;&gt;"",IFERROR(VLOOKUP(E14,INDIRECT(ADDRESS('Jours fériés'!$E$2,2,1,1,"Jours fériés")&amp;":"&amp;ADDRESS('Jours fériés'!$E$3,3,1,1)),2,FALSE),IF(AfficherNoSemaine="Oui",IF(UPPER(LEFT(TEXT(E14+1,"jjjj"),1))="J",TEXT(_xlfn.ISOWEEKNUM(E14),"00"),""),"")),"")</f>
        <v/>
      </c>
      <c r="H14" s="10">
        <f t="shared" si="22"/>
        <v>46091</v>
      </c>
      <c r="I14" s="11" t="str">
        <f t="shared" si="1"/>
        <v>M</v>
      </c>
      <c r="J14" s="19" t="str">
        <f ca="1">IF(H14&lt;&gt;"",IFERROR(VLOOKUP(H14,INDIRECT(ADDRESS('Jours fériés'!$E$2,2,1,1,"Jours fériés")&amp;":"&amp;ADDRESS('Jours fériés'!$E$3,3,1,1)),2,FALSE),IF(AfficherNoSemaine="Oui",IF(UPPER(LEFT(TEXT(H14+1,"jjjj"),1))="J",TEXT(_xlfn.ISOWEEKNUM(H14),"00"),""),"")),"")</f>
        <v/>
      </c>
      <c r="K14" s="10">
        <f t="shared" si="23"/>
        <v>46122</v>
      </c>
      <c r="L14" s="11" t="str">
        <f t="shared" si="1"/>
        <v>V</v>
      </c>
      <c r="M14" s="19" t="str">
        <f ca="1">IF(K14&lt;&gt;"",IFERROR(VLOOKUP(K14,INDIRECT(ADDRESS('Jours fériés'!$E$2,2,1,1,"Jours fériés")&amp;":"&amp;ADDRESS('Jours fériés'!$E$3,3,1,1)),2,FALSE),IF(AfficherNoSemaine="Oui",IF(UPPER(LEFT(TEXT(K14+1,"jjjj"),1))="J",TEXT(_xlfn.ISOWEEKNUM(K14),"00"),""),"")),"")</f>
        <v/>
      </c>
      <c r="N14" s="10">
        <f t="shared" si="24"/>
        <v>46152</v>
      </c>
      <c r="O14" s="11" t="str">
        <f t="shared" si="1"/>
        <v>D</v>
      </c>
      <c r="P14" s="19" t="str">
        <f ca="1">IF(N14&lt;&gt;"",IFERROR(VLOOKUP(N14,INDIRECT(ADDRESS('Jours fériés'!$E$2,2,1,1,"Jours fériés")&amp;":"&amp;ADDRESS('Jours fériés'!$E$3,3,1,1)),2,FALSE),IF(AfficherNoSemaine="Oui",IF(UPPER(LEFT(TEXT(N14+1,"jjjj"),1))="J",TEXT(_xlfn.ISOWEEKNUM(N14),"00"),""),"")),"")</f>
        <v/>
      </c>
      <c r="Q14" s="10">
        <f t="shared" si="25"/>
        <v>46183</v>
      </c>
      <c r="R14" s="11" t="str">
        <f t="shared" si="1"/>
        <v>M</v>
      </c>
      <c r="S14" s="19" t="str">
        <f ca="1">IF(Q14&lt;&gt;"",IFERROR(VLOOKUP(Q14,INDIRECT(ADDRESS('Jours fériés'!$E$2,2,1,1,"Jours fériés")&amp;":"&amp;ADDRESS('Jours fériés'!$E$3,3,1,1)),2,FALSE),IF(AfficherNoSemaine="Oui",IF(UPPER(LEFT(TEXT(Q14+1,"jjjj"),1))="J",TEXT(_xlfn.ISOWEEKNUM(Q14),"00"),""),"")),"")</f>
        <v>24</v>
      </c>
      <c r="T14" s="10">
        <f t="shared" si="26"/>
        <v>46213</v>
      </c>
      <c r="U14" s="11" t="str">
        <f t="shared" ref="U14" si="82">UPPER(LEFT(TEXT(T14,"jjjj"),1))</f>
        <v>V</v>
      </c>
      <c r="V14" s="19" t="str">
        <f ca="1">IF(T14&lt;&gt;"",IFERROR(VLOOKUP(T14,INDIRECT(ADDRESS('Jours fériés'!$E$2,2,1,1,"Jours fériés")&amp;":"&amp;ADDRESS('Jours fériés'!$E$3,3,1,1)),2,FALSE),IF(AfficherNoSemaine="Oui",IF(UPPER(LEFT(TEXT(T14+1,"jjjj"),1))="J",TEXT(_xlfn.ISOWEEKNUM(T14),"00"),""),"")),"")</f>
        <v/>
      </c>
      <c r="W14" s="10">
        <f t="shared" si="28"/>
        <v>46244</v>
      </c>
      <c r="X14" s="11" t="str">
        <f t="shared" ref="X14" si="83">UPPER(LEFT(TEXT(W14,"jjjj"),1))</f>
        <v>L</v>
      </c>
      <c r="Y14" s="19" t="str">
        <f ca="1">IF(W14&lt;&gt;"",IFERROR(VLOOKUP(W14,INDIRECT(ADDRESS('Jours fériés'!$E$2,2,1,1,"Jours fériés")&amp;":"&amp;ADDRESS('Jours fériés'!$E$3,3,1,1)),2,FALSE),IF(AfficherNoSemaine="Oui",IF(UPPER(LEFT(TEXT(W14+1,"jjjj"),1))="J",TEXT(_xlfn.ISOWEEKNUM(W14),"00"),""),"")),"")</f>
        <v/>
      </c>
      <c r="Z14" s="10">
        <f t="shared" si="30"/>
        <v>46275</v>
      </c>
      <c r="AA14" s="11" t="str">
        <f t="shared" ref="AA14" si="84">UPPER(LEFT(TEXT(Z14,"jjjj"),1))</f>
        <v>J</v>
      </c>
      <c r="AB14" s="19" t="str">
        <f ca="1">IF(Z14&lt;&gt;"",IFERROR(VLOOKUP(Z14,INDIRECT(ADDRESS('Jours fériés'!$E$2,2,1,1,"Jours fériés")&amp;":"&amp;ADDRESS('Jours fériés'!$E$3,3,1,1)),2,FALSE),IF(AfficherNoSemaine="Oui",IF(UPPER(LEFT(TEXT(Z14+1,"jjjj"),1))="J",TEXT(_xlfn.ISOWEEKNUM(Z14),"00"),""),"")),"")</f>
        <v/>
      </c>
      <c r="AC14" s="10">
        <f t="shared" si="32"/>
        <v>46305</v>
      </c>
      <c r="AD14" s="11" t="str">
        <f t="shared" ref="AD14" si="85">UPPER(LEFT(TEXT(AC14,"jjjj"),1))</f>
        <v>S</v>
      </c>
      <c r="AE14" s="19" t="str">
        <f ca="1">IF(AC14&lt;&gt;"",IFERROR(VLOOKUP(AC14,INDIRECT(ADDRESS('Jours fériés'!$E$2,2,1,1,"Jours fériés")&amp;":"&amp;ADDRESS('Jours fériés'!$E$3,3,1,1)),2,FALSE),IF(AfficherNoSemaine="Oui",IF(UPPER(LEFT(TEXT(AC14+1,"jjjj"),1))="J",TEXT(_xlfn.ISOWEEKNUM(AC14),"00"),""),"")),"")</f>
        <v/>
      </c>
      <c r="AF14" s="10">
        <f t="shared" si="34"/>
        <v>46336</v>
      </c>
      <c r="AG14" s="11" t="str">
        <f t="shared" ref="AG14" si="86">UPPER(LEFT(TEXT(AF14,"jjjj"),1))</f>
        <v>M</v>
      </c>
      <c r="AH14" s="19" t="str">
        <f ca="1">IF(AF14&lt;&gt;"",IFERROR(VLOOKUP(AF14,INDIRECT(ADDRESS('Jours fériés'!$E$2,2,1,1,"Jours fériés")&amp;":"&amp;ADDRESS('Jours fériés'!$E$3,3,1,1)),2,FALSE),IF(AfficherNoSemaine="Oui",IF(UPPER(LEFT(TEXT(AF14+1,"jjjj"),1))="J",TEXT(_xlfn.ISOWEEKNUM(AF14),"00"),""),"")),"")</f>
        <v/>
      </c>
      <c r="AI14" s="10">
        <f t="shared" si="36"/>
        <v>46366</v>
      </c>
      <c r="AJ14" s="11" t="str">
        <f t="shared" ref="AJ14" si="87">UPPER(LEFT(TEXT(AI14,"jjjj"),1))</f>
        <v>J</v>
      </c>
      <c r="AK14" s="19" t="str">
        <f ca="1">IF(AI14&lt;&gt;"",IFERROR(VLOOKUP(AI14,INDIRECT(ADDRESS('Jours fériés'!$E$2,2,1,1,"Jours fériés")&amp;":"&amp;ADDRESS('Jours fériés'!$E$3,3,1,1)),2,FALSE),IF(AfficherNoSemaine="Oui",IF(UPPER(LEFT(TEXT(AI14+1,"jjjj"),1))="J",TEXT(_xlfn.ISOWEEKNUM(AI14),"00"),""),"")),"")</f>
        <v/>
      </c>
    </row>
    <row r="15" spans="2:37" s="8" customFormat="1" ht="30" customHeight="1" x14ac:dyDescent="0.2">
      <c r="B15" s="10">
        <f t="shared" si="38"/>
        <v>46033</v>
      </c>
      <c r="C15" s="11" t="str">
        <f t="shared" si="20"/>
        <v>D</v>
      </c>
      <c r="D15" s="19" t="str">
        <f ca="1">IF(B15&lt;&gt;"",IFERROR(VLOOKUP(B15,INDIRECT(ADDRESS('Jours fériés'!$E$2,2,1,1,"Jours fériés")&amp;":"&amp;ADDRESS('Jours fériés'!$E$3,3,1,1)),2,FALSE),IF(AfficherNoSemaine="Oui",IF(UPPER(LEFT(TEXT(B15+1,"jjjj"),1))="J",TEXT(_xlfn.ISOWEEKNUM(B15),"00"),""),"")),"")</f>
        <v/>
      </c>
      <c r="E15" s="10">
        <f t="shared" si="39"/>
        <v>46064</v>
      </c>
      <c r="F15" s="11" t="str">
        <f t="shared" si="21"/>
        <v>M</v>
      </c>
      <c r="G15" s="19" t="str">
        <f ca="1">IF(E15&lt;&gt;"",IFERROR(VLOOKUP(E15,INDIRECT(ADDRESS('Jours fériés'!$E$2,2,1,1,"Jours fériés")&amp;":"&amp;ADDRESS('Jours fériés'!$E$3,3,1,1)),2,FALSE),IF(AfficherNoSemaine="Oui",IF(UPPER(LEFT(TEXT(E15+1,"jjjj"),1))="J",TEXT(_xlfn.ISOWEEKNUM(E15),"00"),""),"")),"")</f>
        <v>07</v>
      </c>
      <c r="H15" s="10">
        <f t="shared" si="22"/>
        <v>46092</v>
      </c>
      <c r="I15" s="11" t="str">
        <f t="shared" si="1"/>
        <v>M</v>
      </c>
      <c r="J15" s="19" t="str">
        <f ca="1">IF(H15&lt;&gt;"",IFERROR(VLOOKUP(H15,INDIRECT(ADDRESS('Jours fériés'!$E$2,2,1,1,"Jours fériés")&amp;":"&amp;ADDRESS('Jours fériés'!$E$3,3,1,1)),2,FALSE),IF(AfficherNoSemaine="Oui",IF(UPPER(LEFT(TEXT(H15+1,"jjjj"),1))="J",TEXT(_xlfn.ISOWEEKNUM(H15),"00"),""),"")),"")</f>
        <v>11</v>
      </c>
      <c r="K15" s="10">
        <f t="shared" si="23"/>
        <v>46123</v>
      </c>
      <c r="L15" s="11" t="str">
        <f t="shared" si="1"/>
        <v>S</v>
      </c>
      <c r="M15" s="19" t="str">
        <f ca="1">IF(K15&lt;&gt;"",IFERROR(VLOOKUP(K15,INDIRECT(ADDRESS('Jours fériés'!$E$2,2,1,1,"Jours fériés")&amp;":"&amp;ADDRESS('Jours fériés'!$E$3,3,1,1)),2,FALSE),IF(AfficherNoSemaine="Oui",IF(UPPER(LEFT(TEXT(K15+1,"jjjj"),1))="J",TEXT(_xlfn.ISOWEEKNUM(K15),"00"),""),"")),"")</f>
        <v/>
      </c>
      <c r="N15" s="10">
        <f t="shared" si="24"/>
        <v>46153</v>
      </c>
      <c r="O15" s="11" t="str">
        <f t="shared" si="1"/>
        <v>L</v>
      </c>
      <c r="P15" s="19" t="str">
        <f ca="1">IF(N15&lt;&gt;"",IFERROR(VLOOKUP(N15,INDIRECT(ADDRESS('Jours fériés'!$E$2,2,1,1,"Jours fériés")&amp;":"&amp;ADDRESS('Jours fériés'!$E$3,3,1,1)),2,FALSE),IF(AfficherNoSemaine="Oui",IF(UPPER(LEFT(TEXT(N15+1,"jjjj"),1))="J",TEXT(_xlfn.ISOWEEKNUM(N15),"00"),""),"")),"")</f>
        <v/>
      </c>
      <c r="Q15" s="10">
        <f t="shared" si="25"/>
        <v>46184</v>
      </c>
      <c r="R15" s="11" t="str">
        <f t="shared" si="1"/>
        <v>J</v>
      </c>
      <c r="S15" s="19" t="str">
        <f ca="1">IF(Q15&lt;&gt;"",IFERROR(VLOOKUP(Q15,INDIRECT(ADDRESS('Jours fériés'!$E$2,2,1,1,"Jours fériés")&amp;":"&amp;ADDRESS('Jours fériés'!$E$3,3,1,1)),2,FALSE),IF(AfficherNoSemaine="Oui",IF(UPPER(LEFT(TEXT(Q15+1,"jjjj"),1))="J",TEXT(_xlfn.ISOWEEKNUM(Q15),"00"),""),"")),"")</f>
        <v/>
      </c>
      <c r="T15" s="10">
        <f t="shared" si="26"/>
        <v>46214</v>
      </c>
      <c r="U15" s="11" t="str">
        <f t="shared" ref="U15" si="88">UPPER(LEFT(TEXT(T15,"jjjj"),1))</f>
        <v>S</v>
      </c>
      <c r="V15" s="19" t="str">
        <f ca="1">IF(T15&lt;&gt;"",IFERROR(VLOOKUP(T15,INDIRECT(ADDRESS('Jours fériés'!$E$2,2,1,1,"Jours fériés")&amp;":"&amp;ADDRESS('Jours fériés'!$E$3,3,1,1)),2,FALSE),IF(AfficherNoSemaine="Oui",IF(UPPER(LEFT(TEXT(T15+1,"jjjj"),1))="J",TEXT(_xlfn.ISOWEEKNUM(T15),"00"),""),"")),"")</f>
        <v/>
      </c>
      <c r="W15" s="10">
        <f t="shared" si="28"/>
        <v>46245</v>
      </c>
      <c r="X15" s="11" t="str">
        <f t="shared" ref="X15" si="89">UPPER(LEFT(TEXT(W15,"jjjj"),1))</f>
        <v>M</v>
      </c>
      <c r="Y15" s="19" t="str">
        <f ca="1">IF(W15&lt;&gt;"",IFERROR(VLOOKUP(W15,INDIRECT(ADDRESS('Jours fériés'!$E$2,2,1,1,"Jours fériés")&amp;":"&amp;ADDRESS('Jours fériés'!$E$3,3,1,1)),2,FALSE),IF(AfficherNoSemaine="Oui",IF(UPPER(LEFT(TEXT(W15+1,"jjjj"),1))="J",TEXT(_xlfn.ISOWEEKNUM(W15),"00"),""),"")),"")</f>
        <v/>
      </c>
      <c r="Z15" s="10">
        <f t="shared" si="30"/>
        <v>46276</v>
      </c>
      <c r="AA15" s="11" t="str">
        <f t="shared" ref="AA15" si="90">UPPER(LEFT(TEXT(Z15,"jjjj"),1))</f>
        <v>V</v>
      </c>
      <c r="AB15" s="19" t="str">
        <f ca="1">IF(Z15&lt;&gt;"",IFERROR(VLOOKUP(Z15,INDIRECT(ADDRESS('Jours fériés'!$E$2,2,1,1,"Jours fériés")&amp;":"&amp;ADDRESS('Jours fériés'!$E$3,3,1,1)),2,FALSE),IF(AfficherNoSemaine="Oui",IF(UPPER(LEFT(TEXT(Z15+1,"jjjj"),1))="J",TEXT(_xlfn.ISOWEEKNUM(Z15),"00"),""),"")),"")</f>
        <v/>
      </c>
      <c r="AC15" s="10">
        <f t="shared" si="32"/>
        <v>46306</v>
      </c>
      <c r="AD15" s="11" t="str">
        <f t="shared" ref="AD15" si="91">UPPER(LEFT(TEXT(AC15,"jjjj"),1))</f>
        <v>D</v>
      </c>
      <c r="AE15" s="19" t="str">
        <f ca="1">IF(AC15&lt;&gt;"",IFERROR(VLOOKUP(AC15,INDIRECT(ADDRESS('Jours fériés'!$E$2,2,1,1,"Jours fériés")&amp;":"&amp;ADDRESS('Jours fériés'!$E$3,3,1,1)),2,FALSE),IF(AfficherNoSemaine="Oui",IF(UPPER(LEFT(TEXT(AC15+1,"jjjj"),1))="J",TEXT(_xlfn.ISOWEEKNUM(AC15),"00"),""),"")),"")</f>
        <v/>
      </c>
      <c r="AF15" s="10">
        <f t="shared" si="34"/>
        <v>46337</v>
      </c>
      <c r="AG15" s="11" t="str">
        <f t="shared" ref="AG15" si="92">UPPER(LEFT(TEXT(AF15,"jjjj"),1))</f>
        <v>M</v>
      </c>
      <c r="AH15" s="19" t="str">
        <f ca="1">IF(AF15&lt;&gt;"",IFERROR(VLOOKUP(AF15,INDIRECT(ADDRESS('Jours fériés'!$E$2,2,1,1,"Jours fériés")&amp;":"&amp;ADDRESS('Jours fériés'!$E$3,3,1,1)),2,FALSE),IF(AfficherNoSemaine="Oui",IF(UPPER(LEFT(TEXT(AF15+1,"jjjj"),1))="J",TEXT(_xlfn.ISOWEEKNUM(AF15),"00"),""),"")),"")</f>
        <v>Armistice 14/18</v>
      </c>
      <c r="AI15" s="10">
        <f t="shared" si="36"/>
        <v>46367</v>
      </c>
      <c r="AJ15" s="11" t="str">
        <f t="shared" ref="AJ15" si="93">UPPER(LEFT(TEXT(AI15,"jjjj"),1))</f>
        <v>V</v>
      </c>
      <c r="AK15" s="19" t="str">
        <f ca="1">IF(AI15&lt;&gt;"",IFERROR(VLOOKUP(AI15,INDIRECT(ADDRESS('Jours fériés'!$E$2,2,1,1,"Jours fériés")&amp;":"&amp;ADDRESS('Jours fériés'!$E$3,3,1,1)),2,FALSE),IF(AfficherNoSemaine="Oui",IF(UPPER(LEFT(TEXT(AI15+1,"jjjj"),1))="J",TEXT(_xlfn.ISOWEEKNUM(AI15),"00"),""),"")),"")</f>
        <v/>
      </c>
    </row>
    <row r="16" spans="2:37" s="8" customFormat="1" ht="30" customHeight="1" x14ac:dyDescent="0.2">
      <c r="B16" s="10">
        <f t="shared" si="38"/>
        <v>46034</v>
      </c>
      <c r="C16" s="11" t="str">
        <f t="shared" si="20"/>
        <v>L</v>
      </c>
      <c r="D16" s="19" t="str">
        <f ca="1">IF(B16&lt;&gt;"",IFERROR(VLOOKUP(B16,INDIRECT(ADDRESS('Jours fériés'!$E$2,2,1,1,"Jours fériés")&amp;":"&amp;ADDRESS('Jours fériés'!$E$3,3,1,1)),2,FALSE),IF(AfficherNoSemaine="Oui",IF(UPPER(LEFT(TEXT(B16+1,"jjjj"),1))="J",TEXT(_xlfn.ISOWEEKNUM(B16),"00"),""),"")),"")</f>
        <v/>
      </c>
      <c r="E16" s="10">
        <f t="shared" si="39"/>
        <v>46065</v>
      </c>
      <c r="F16" s="11" t="str">
        <f t="shared" si="21"/>
        <v>J</v>
      </c>
      <c r="G16" s="19" t="str">
        <f ca="1">IF(E16&lt;&gt;"",IFERROR(VLOOKUP(E16,INDIRECT(ADDRESS('Jours fériés'!$E$2,2,1,1,"Jours fériés")&amp;":"&amp;ADDRESS('Jours fériés'!$E$3,3,1,1)),2,FALSE),IF(AfficherNoSemaine="Oui",IF(UPPER(LEFT(TEXT(E16+1,"jjjj"),1))="J",TEXT(_xlfn.ISOWEEKNUM(E16),"00"),""),"")),"")</f>
        <v/>
      </c>
      <c r="H16" s="10">
        <f t="shared" si="22"/>
        <v>46093</v>
      </c>
      <c r="I16" s="11" t="str">
        <f t="shared" si="1"/>
        <v>J</v>
      </c>
      <c r="J16" s="19" t="str">
        <f ca="1">IF(H16&lt;&gt;"",IFERROR(VLOOKUP(H16,INDIRECT(ADDRESS('Jours fériés'!$E$2,2,1,1,"Jours fériés")&amp;":"&amp;ADDRESS('Jours fériés'!$E$3,3,1,1)),2,FALSE),IF(AfficherNoSemaine="Oui",IF(UPPER(LEFT(TEXT(H16+1,"jjjj"),1))="J",TEXT(_xlfn.ISOWEEKNUM(H16),"00"),""),"")),"")</f>
        <v/>
      </c>
      <c r="K16" s="10">
        <f t="shared" si="23"/>
        <v>46124</v>
      </c>
      <c r="L16" s="11" t="str">
        <f t="shared" si="1"/>
        <v>D</v>
      </c>
      <c r="M16" s="19" t="str">
        <f ca="1">IF(K16&lt;&gt;"",IFERROR(VLOOKUP(K16,INDIRECT(ADDRESS('Jours fériés'!$E$2,2,1,1,"Jours fériés")&amp;":"&amp;ADDRESS('Jours fériés'!$E$3,3,1,1)),2,FALSE),IF(AfficherNoSemaine="Oui",IF(UPPER(LEFT(TEXT(K16+1,"jjjj"),1))="J",TEXT(_xlfn.ISOWEEKNUM(K16),"00"),""),"")),"")</f>
        <v/>
      </c>
      <c r="N16" s="10">
        <f t="shared" si="24"/>
        <v>46154</v>
      </c>
      <c r="O16" s="11" t="str">
        <f t="shared" si="1"/>
        <v>M</v>
      </c>
      <c r="P16" s="19" t="str">
        <f ca="1">IF(N16&lt;&gt;"",IFERROR(VLOOKUP(N16,INDIRECT(ADDRESS('Jours fériés'!$E$2,2,1,1,"Jours fériés")&amp;":"&amp;ADDRESS('Jours fériés'!$E$3,3,1,1)),2,FALSE),IF(AfficherNoSemaine="Oui",IF(UPPER(LEFT(TEXT(N16+1,"jjjj"),1))="J",TEXT(_xlfn.ISOWEEKNUM(N16),"00"),""),"")),"")</f>
        <v/>
      </c>
      <c r="Q16" s="10">
        <f t="shared" si="25"/>
        <v>46185</v>
      </c>
      <c r="R16" s="11" t="str">
        <f t="shared" si="1"/>
        <v>V</v>
      </c>
      <c r="S16" s="19" t="str">
        <f ca="1">IF(Q16&lt;&gt;"",IFERROR(VLOOKUP(Q16,INDIRECT(ADDRESS('Jours fériés'!$E$2,2,1,1,"Jours fériés")&amp;":"&amp;ADDRESS('Jours fériés'!$E$3,3,1,1)),2,FALSE),IF(AfficherNoSemaine="Oui",IF(UPPER(LEFT(TEXT(Q16+1,"jjjj"),1))="J",TEXT(_xlfn.ISOWEEKNUM(Q16),"00"),""),"")),"")</f>
        <v/>
      </c>
      <c r="T16" s="10">
        <f t="shared" si="26"/>
        <v>46215</v>
      </c>
      <c r="U16" s="11" t="str">
        <f t="shared" ref="U16" si="94">UPPER(LEFT(TEXT(T16,"jjjj"),1))</f>
        <v>D</v>
      </c>
      <c r="V16" s="19" t="str">
        <f ca="1">IF(T16&lt;&gt;"",IFERROR(VLOOKUP(T16,INDIRECT(ADDRESS('Jours fériés'!$E$2,2,1,1,"Jours fériés")&amp;":"&amp;ADDRESS('Jours fériés'!$E$3,3,1,1)),2,FALSE),IF(AfficherNoSemaine="Oui",IF(UPPER(LEFT(TEXT(T16+1,"jjjj"),1))="J",TEXT(_xlfn.ISOWEEKNUM(T16),"00"),""),"")),"")</f>
        <v/>
      </c>
      <c r="W16" s="10">
        <f t="shared" si="28"/>
        <v>46246</v>
      </c>
      <c r="X16" s="11" t="str">
        <f t="shared" ref="X16" si="95">UPPER(LEFT(TEXT(W16,"jjjj"),1))</f>
        <v>M</v>
      </c>
      <c r="Y16" s="19" t="str">
        <f ca="1">IF(W16&lt;&gt;"",IFERROR(VLOOKUP(W16,INDIRECT(ADDRESS('Jours fériés'!$E$2,2,1,1,"Jours fériés")&amp;":"&amp;ADDRESS('Jours fériés'!$E$3,3,1,1)),2,FALSE),IF(AfficherNoSemaine="Oui",IF(UPPER(LEFT(TEXT(W16+1,"jjjj"),1))="J",TEXT(_xlfn.ISOWEEKNUM(W16),"00"),""),"")),"")</f>
        <v>33</v>
      </c>
      <c r="Z16" s="10">
        <f t="shared" si="30"/>
        <v>46277</v>
      </c>
      <c r="AA16" s="11" t="str">
        <f t="shared" ref="AA16" si="96">UPPER(LEFT(TEXT(Z16,"jjjj"),1))</f>
        <v>S</v>
      </c>
      <c r="AB16" s="19" t="str">
        <f ca="1">IF(Z16&lt;&gt;"",IFERROR(VLOOKUP(Z16,INDIRECT(ADDRESS('Jours fériés'!$E$2,2,1,1,"Jours fériés")&amp;":"&amp;ADDRESS('Jours fériés'!$E$3,3,1,1)),2,FALSE),IF(AfficherNoSemaine="Oui",IF(UPPER(LEFT(TEXT(Z16+1,"jjjj"),1))="J",TEXT(_xlfn.ISOWEEKNUM(Z16),"00"),""),"")),"")</f>
        <v/>
      </c>
      <c r="AC16" s="10">
        <f t="shared" si="32"/>
        <v>46307</v>
      </c>
      <c r="AD16" s="11" t="str">
        <f t="shared" ref="AD16" si="97">UPPER(LEFT(TEXT(AC16,"jjjj"),1))</f>
        <v>L</v>
      </c>
      <c r="AE16" s="19" t="str">
        <f ca="1">IF(AC16&lt;&gt;"",IFERROR(VLOOKUP(AC16,INDIRECT(ADDRESS('Jours fériés'!$E$2,2,1,1,"Jours fériés")&amp;":"&amp;ADDRESS('Jours fériés'!$E$3,3,1,1)),2,FALSE),IF(AfficherNoSemaine="Oui",IF(UPPER(LEFT(TEXT(AC16+1,"jjjj"),1))="J",TEXT(_xlfn.ISOWEEKNUM(AC16),"00"),""),"")),"")</f>
        <v/>
      </c>
      <c r="AF16" s="10">
        <f t="shared" si="34"/>
        <v>46338</v>
      </c>
      <c r="AG16" s="11" t="str">
        <f t="shared" ref="AG16" si="98">UPPER(LEFT(TEXT(AF16,"jjjj"),1))</f>
        <v>J</v>
      </c>
      <c r="AH16" s="19" t="str">
        <f ca="1">IF(AF16&lt;&gt;"",IFERROR(VLOOKUP(AF16,INDIRECT(ADDRESS('Jours fériés'!$E$2,2,1,1,"Jours fériés")&amp;":"&amp;ADDRESS('Jours fériés'!$E$3,3,1,1)),2,FALSE),IF(AfficherNoSemaine="Oui",IF(UPPER(LEFT(TEXT(AF16+1,"jjjj"),1))="J",TEXT(_xlfn.ISOWEEKNUM(AF16),"00"),""),"")),"")</f>
        <v/>
      </c>
      <c r="AI16" s="10">
        <f t="shared" si="36"/>
        <v>46368</v>
      </c>
      <c r="AJ16" s="11" t="str">
        <f t="shared" ref="AJ16" si="99">UPPER(LEFT(TEXT(AI16,"jjjj"),1))</f>
        <v>S</v>
      </c>
      <c r="AK16" s="19" t="str">
        <f ca="1">IF(AI16&lt;&gt;"",IFERROR(VLOOKUP(AI16,INDIRECT(ADDRESS('Jours fériés'!$E$2,2,1,1,"Jours fériés")&amp;":"&amp;ADDRESS('Jours fériés'!$E$3,3,1,1)),2,FALSE),IF(AfficherNoSemaine="Oui",IF(UPPER(LEFT(TEXT(AI16+1,"jjjj"),1))="J",TEXT(_xlfn.ISOWEEKNUM(AI16),"00"),""),"")),"")</f>
        <v/>
      </c>
    </row>
    <row r="17" spans="2:37" s="8" customFormat="1" ht="30" customHeight="1" x14ac:dyDescent="0.2">
      <c r="B17" s="10">
        <f t="shared" si="38"/>
        <v>46035</v>
      </c>
      <c r="C17" s="11" t="str">
        <f t="shared" si="20"/>
        <v>M</v>
      </c>
      <c r="D17" s="19" t="str">
        <f ca="1">IF(B17&lt;&gt;"",IFERROR(VLOOKUP(B17,INDIRECT(ADDRESS('Jours fériés'!$E$2,2,1,1,"Jours fériés")&amp;":"&amp;ADDRESS('Jours fériés'!$E$3,3,1,1)),2,FALSE),IF(AfficherNoSemaine="Oui",IF(UPPER(LEFT(TEXT(B17+1,"jjjj"),1))="J",TEXT(_xlfn.ISOWEEKNUM(B17),"00"),""),"")),"")</f>
        <v/>
      </c>
      <c r="E17" s="10">
        <f t="shared" si="39"/>
        <v>46066</v>
      </c>
      <c r="F17" s="11" t="str">
        <f t="shared" si="21"/>
        <v>V</v>
      </c>
      <c r="G17" s="19" t="str">
        <f ca="1">IF(E17&lt;&gt;"",IFERROR(VLOOKUP(E17,INDIRECT(ADDRESS('Jours fériés'!$E$2,2,1,1,"Jours fériés")&amp;":"&amp;ADDRESS('Jours fériés'!$E$3,3,1,1)),2,FALSE),IF(AfficherNoSemaine="Oui",IF(UPPER(LEFT(TEXT(E17+1,"jjjj"),1))="J",TEXT(_xlfn.ISOWEEKNUM(E17),"00"),""),"")),"")</f>
        <v/>
      </c>
      <c r="H17" s="10">
        <f t="shared" si="22"/>
        <v>46094</v>
      </c>
      <c r="I17" s="11" t="str">
        <f t="shared" si="1"/>
        <v>V</v>
      </c>
      <c r="J17" s="19" t="str">
        <f ca="1">IF(H17&lt;&gt;"",IFERROR(VLOOKUP(H17,INDIRECT(ADDRESS('Jours fériés'!$E$2,2,1,1,"Jours fériés")&amp;":"&amp;ADDRESS('Jours fériés'!$E$3,3,1,1)),2,FALSE),IF(AfficherNoSemaine="Oui",IF(UPPER(LEFT(TEXT(H17+1,"jjjj"),1))="J",TEXT(_xlfn.ISOWEEKNUM(H17),"00"),""),"")),"")</f>
        <v/>
      </c>
      <c r="K17" s="10">
        <f t="shared" si="23"/>
        <v>46125</v>
      </c>
      <c r="L17" s="11" t="str">
        <f t="shared" si="1"/>
        <v>L</v>
      </c>
      <c r="M17" s="19" t="str">
        <f ca="1">IF(K17&lt;&gt;"",IFERROR(VLOOKUP(K17,INDIRECT(ADDRESS('Jours fériés'!$E$2,2,1,1,"Jours fériés")&amp;":"&amp;ADDRESS('Jours fériés'!$E$3,3,1,1)),2,FALSE),IF(AfficherNoSemaine="Oui",IF(UPPER(LEFT(TEXT(K17+1,"jjjj"),1))="J",TEXT(_xlfn.ISOWEEKNUM(K17),"00"),""),"")),"")</f>
        <v/>
      </c>
      <c r="N17" s="10">
        <f t="shared" si="24"/>
        <v>46155</v>
      </c>
      <c r="O17" s="11" t="str">
        <f t="shared" si="1"/>
        <v>M</v>
      </c>
      <c r="P17" s="19" t="str">
        <f ca="1">IF(N17&lt;&gt;"",IFERROR(VLOOKUP(N17,INDIRECT(ADDRESS('Jours fériés'!$E$2,2,1,1,"Jours fériés")&amp;":"&amp;ADDRESS('Jours fériés'!$E$3,3,1,1)),2,FALSE),IF(AfficherNoSemaine="Oui",IF(UPPER(LEFT(TEXT(N17+1,"jjjj"),1))="J",TEXT(_xlfn.ISOWEEKNUM(N17),"00"),""),"")),"")</f>
        <v>20</v>
      </c>
      <c r="Q17" s="10">
        <f t="shared" si="25"/>
        <v>46186</v>
      </c>
      <c r="R17" s="11" t="str">
        <f t="shared" si="1"/>
        <v>S</v>
      </c>
      <c r="S17" s="19" t="str">
        <f ca="1">IF(Q17&lt;&gt;"",IFERROR(VLOOKUP(Q17,INDIRECT(ADDRESS('Jours fériés'!$E$2,2,1,1,"Jours fériés")&amp;":"&amp;ADDRESS('Jours fériés'!$E$3,3,1,1)),2,FALSE),IF(AfficherNoSemaine="Oui",IF(UPPER(LEFT(TEXT(Q17+1,"jjjj"),1))="J",TEXT(_xlfn.ISOWEEKNUM(Q17),"00"),""),"")),"")</f>
        <v/>
      </c>
      <c r="T17" s="10">
        <f t="shared" si="26"/>
        <v>46216</v>
      </c>
      <c r="U17" s="11" t="str">
        <f t="shared" ref="U17" si="100">UPPER(LEFT(TEXT(T17,"jjjj"),1))</f>
        <v>L</v>
      </c>
      <c r="V17" s="19" t="str">
        <f ca="1">IF(T17&lt;&gt;"",IFERROR(VLOOKUP(T17,INDIRECT(ADDRESS('Jours fériés'!$E$2,2,1,1,"Jours fériés")&amp;":"&amp;ADDRESS('Jours fériés'!$E$3,3,1,1)),2,FALSE),IF(AfficherNoSemaine="Oui",IF(UPPER(LEFT(TEXT(T17+1,"jjjj"),1))="J",TEXT(_xlfn.ISOWEEKNUM(T17),"00"),""),"")),"")</f>
        <v/>
      </c>
      <c r="W17" s="10">
        <f t="shared" si="28"/>
        <v>46247</v>
      </c>
      <c r="X17" s="11" t="str">
        <f t="shared" ref="X17" si="101">UPPER(LEFT(TEXT(W17,"jjjj"),1))</f>
        <v>J</v>
      </c>
      <c r="Y17" s="19" t="str">
        <f ca="1">IF(W17&lt;&gt;"",IFERROR(VLOOKUP(W17,INDIRECT(ADDRESS('Jours fériés'!$E$2,2,1,1,"Jours fériés")&amp;":"&amp;ADDRESS('Jours fériés'!$E$3,3,1,1)),2,FALSE),IF(AfficherNoSemaine="Oui",IF(UPPER(LEFT(TEXT(W17+1,"jjjj"),1))="J",TEXT(_xlfn.ISOWEEKNUM(W17),"00"),""),"")),"")</f>
        <v/>
      </c>
      <c r="Z17" s="10">
        <f t="shared" si="30"/>
        <v>46278</v>
      </c>
      <c r="AA17" s="11" t="str">
        <f t="shared" ref="AA17" si="102">UPPER(LEFT(TEXT(Z17,"jjjj"),1))</f>
        <v>D</v>
      </c>
      <c r="AB17" s="19" t="str">
        <f ca="1">IF(Z17&lt;&gt;"",IFERROR(VLOOKUP(Z17,INDIRECT(ADDRESS('Jours fériés'!$E$2,2,1,1,"Jours fériés")&amp;":"&amp;ADDRESS('Jours fériés'!$E$3,3,1,1)),2,FALSE),IF(AfficherNoSemaine="Oui",IF(UPPER(LEFT(TEXT(Z17+1,"jjjj"),1))="J",TEXT(_xlfn.ISOWEEKNUM(Z17),"00"),""),"")),"")</f>
        <v/>
      </c>
      <c r="AC17" s="10">
        <f t="shared" si="32"/>
        <v>46308</v>
      </c>
      <c r="AD17" s="11" t="str">
        <f t="shared" ref="AD17" si="103">UPPER(LEFT(TEXT(AC17,"jjjj"),1))</f>
        <v>M</v>
      </c>
      <c r="AE17" s="19" t="str">
        <f ca="1">IF(AC17&lt;&gt;"",IFERROR(VLOOKUP(AC17,INDIRECT(ADDRESS('Jours fériés'!$E$2,2,1,1,"Jours fériés")&amp;":"&amp;ADDRESS('Jours fériés'!$E$3,3,1,1)),2,FALSE),IF(AfficherNoSemaine="Oui",IF(UPPER(LEFT(TEXT(AC17+1,"jjjj"),1))="J",TEXT(_xlfn.ISOWEEKNUM(AC17),"00"),""),"")),"")</f>
        <v/>
      </c>
      <c r="AF17" s="10">
        <f t="shared" si="34"/>
        <v>46339</v>
      </c>
      <c r="AG17" s="11" t="str">
        <f t="shared" ref="AG17" si="104">UPPER(LEFT(TEXT(AF17,"jjjj"),1))</f>
        <v>V</v>
      </c>
      <c r="AH17" s="19" t="str">
        <f ca="1">IF(AF17&lt;&gt;"",IFERROR(VLOOKUP(AF17,INDIRECT(ADDRESS('Jours fériés'!$E$2,2,1,1,"Jours fériés")&amp;":"&amp;ADDRESS('Jours fériés'!$E$3,3,1,1)),2,FALSE),IF(AfficherNoSemaine="Oui",IF(UPPER(LEFT(TEXT(AF17+1,"jjjj"),1))="J",TEXT(_xlfn.ISOWEEKNUM(AF17),"00"),""),"")),"")</f>
        <v/>
      </c>
      <c r="AI17" s="10">
        <f t="shared" si="36"/>
        <v>46369</v>
      </c>
      <c r="AJ17" s="11" t="str">
        <f t="shared" ref="AJ17" si="105">UPPER(LEFT(TEXT(AI17,"jjjj"),1))</f>
        <v>D</v>
      </c>
      <c r="AK17" s="19" t="str">
        <f ca="1">IF(AI17&lt;&gt;"",IFERROR(VLOOKUP(AI17,INDIRECT(ADDRESS('Jours fériés'!$E$2,2,1,1,"Jours fériés")&amp;":"&amp;ADDRESS('Jours fériés'!$E$3,3,1,1)),2,FALSE),IF(AfficherNoSemaine="Oui",IF(UPPER(LEFT(TEXT(AI17+1,"jjjj"),1))="J",TEXT(_xlfn.ISOWEEKNUM(AI17),"00"),""),"")),"")</f>
        <v/>
      </c>
    </row>
    <row r="18" spans="2:37" s="8" customFormat="1" ht="30" customHeight="1" x14ac:dyDescent="0.2">
      <c r="B18" s="10">
        <f t="shared" si="38"/>
        <v>46036</v>
      </c>
      <c r="C18" s="11" t="str">
        <f t="shared" si="20"/>
        <v>M</v>
      </c>
      <c r="D18" s="19" t="str">
        <f ca="1">IF(B18&lt;&gt;"",IFERROR(VLOOKUP(B18,INDIRECT(ADDRESS('Jours fériés'!$E$2,2,1,1,"Jours fériés")&amp;":"&amp;ADDRESS('Jours fériés'!$E$3,3,1,1)),2,FALSE),IF(AfficherNoSemaine="Oui",IF(UPPER(LEFT(TEXT(B18+1,"jjjj"),1))="J",TEXT(_xlfn.ISOWEEKNUM(B18),"00"),""),"")),"")</f>
        <v>03</v>
      </c>
      <c r="E18" s="10">
        <f t="shared" si="39"/>
        <v>46067</v>
      </c>
      <c r="F18" s="11" t="str">
        <f t="shared" si="21"/>
        <v>S</v>
      </c>
      <c r="G18" s="19" t="str">
        <f ca="1">IF(E18&lt;&gt;"",IFERROR(VLOOKUP(E18,INDIRECT(ADDRESS('Jours fériés'!$E$2,2,1,1,"Jours fériés")&amp;":"&amp;ADDRESS('Jours fériés'!$E$3,3,1,1)),2,FALSE),IF(AfficherNoSemaine="Oui",IF(UPPER(LEFT(TEXT(E18+1,"jjjj"),1))="J",TEXT(_xlfn.ISOWEEKNUM(E18),"00"),""),"")),"")</f>
        <v/>
      </c>
      <c r="H18" s="10">
        <f t="shared" si="22"/>
        <v>46095</v>
      </c>
      <c r="I18" s="11" t="str">
        <f t="shared" si="1"/>
        <v>S</v>
      </c>
      <c r="J18" s="19" t="str">
        <f ca="1">IF(H18&lt;&gt;"",IFERROR(VLOOKUP(H18,INDIRECT(ADDRESS('Jours fériés'!$E$2,2,1,1,"Jours fériés")&amp;":"&amp;ADDRESS('Jours fériés'!$E$3,3,1,1)),2,FALSE),IF(AfficherNoSemaine="Oui",IF(UPPER(LEFT(TEXT(H18+1,"jjjj"),1))="J",TEXT(_xlfn.ISOWEEKNUM(H18),"00"),""),"")),"")</f>
        <v/>
      </c>
      <c r="K18" s="10">
        <f t="shared" si="23"/>
        <v>46126</v>
      </c>
      <c r="L18" s="11" t="str">
        <f t="shared" si="1"/>
        <v>M</v>
      </c>
      <c r="M18" s="19" t="str">
        <f ca="1">IF(K18&lt;&gt;"",IFERROR(VLOOKUP(K18,INDIRECT(ADDRESS('Jours fériés'!$E$2,2,1,1,"Jours fériés")&amp;":"&amp;ADDRESS('Jours fériés'!$E$3,3,1,1)),2,FALSE),IF(AfficherNoSemaine="Oui",IF(UPPER(LEFT(TEXT(K18+1,"jjjj"),1))="J",TEXT(_xlfn.ISOWEEKNUM(K18),"00"),""),"")),"")</f>
        <v/>
      </c>
      <c r="N18" s="10">
        <f t="shared" si="24"/>
        <v>46156</v>
      </c>
      <c r="O18" s="11" t="str">
        <f t="shared" si="1"/>
        <v>J</v>
      </c>
      <c r="P18" s="19" t="str">
        <f ca="1">IF(N18&lt;&gt;"",IFERROR(VLOOKUP(N18,INDIRECT(ADDRESS('Jours fériés'!$E$2,2,1,1,"Jours fériés")&amp;":"&amp;ADDRESS('Jours fériés'!$E$3,3,1,1)),2,FALSE),IF(AfficherNoSemaine="Oui",IF(UPPER(LEFT(TEXT(N18+1,"jjjj"),1))="J",TEXT(_xlfn.ISOWEEKNUM(N18),"00"),""),"")),"")</f>
        <v>Ascension</v>
      </c>
      <c r="Q18" s="10">
        <f t="shared" si="25"/>
        <v>46187</v>
      </c>
      <c r="R18" s="11" t="str">
        <f t="shared" si="1"/>
        <v>D</v>
      </c>
      <c r="S18" s="19" t="str">
        <f ca="1">IF(Q18&lt;&gt;"",IFERROR(VLOOKUP(Q18,INDIRECT(ADDRESS('Jours fériés'!$E$2,2,1,1,"Jours fériés")&amp;":"&amp;ADDRESS('Jours fériés'!$E$3,3,1,1)),2,FALSE),IF(AfficherNoSemaine="Oui",IF(UPPER(LEFT(TEXT(Q18+1,"jjjj"),1))="J",TEXT(_xlfn.ISOWEEKNUM(Q18),"00"),""),"")),"")</f>
        <v/>
      </c>
      <c r="T18" s="10">
        <f t="shared" si="26"/>
        <v>46217</v>
      </c>
      <c r="U18" s="11" t="str">
        <f t="shared" ref="U18" si="106">UPPER(LEFT(TEXT(T18,"jjjj"),1))</f>
        <v>M</v>
      </c>
      <c r="V18" s="19" t="str">
        <f ca="1">IF(T18&lt;&gt;"",IFERROR(VLOOKUP(T18,INDIRECT(ADDRESS('Jours fériés'!$E$2,2,1,1,"Jours fériés")&amp;":"&amp;ADDRESS('Jours fériés'!$E$3,3,1,1)),2,FALSE),IF(AfficherNoSemaine="Oui",IF(UPPER(LEFT(TEXT(T18+1,"jjjj"),1))="J",TEXT(_xlfn.ISOWEEKNUM(T18),"00"),""),"")),"")</f>
        <v/>
      </c>
      <c r="W18" s="10">
        <f t="shared" si="28"/>
        <v>46248</v>
      </c>
      <c r="X18" s="11" t="str">
        <f t="shared" ref="X18" si="107">UPPER(LEFT(TEXT(W18,"jjjj"),1))</f>
        <v>V</v>
      </c>
      <c r="Y18" s="19" t="str">
        <f ca="1">IF(W18&lt;&gt;"",IFERROR(VLOOKUP(W18,INDIRECT(ADDRESS('Jours fériés'!$E$2,2,1,1,"Jours fériés")&amp;":"&amp;ADDRESS('Jours fériés'!$E$3,3,1,1)),2,FALSE),IF(AfficherNoSemaine="Oui",IF(UPPER(LEFT(TEXT(W18+1,"jjjj"),1))="J",TEXT(_xlfn.ISOWEEKNUM(W18),"00"),""),"")),"")</f>
        <v/>
      </c>
      <c r="Z18" s="10">
        <f t="shared" si="30"/>
        <v>46279</v>
      </c>
      <c r="AA18" s="11" t="str">
        <f t="shared" ref="AA18" si="108">UPPER(LEFT(TEXT(Z18,"jjjj"),1))</f>
        <v>L</v>
      </c>
      <c r="AB18" s="19" t="str">
        <f ca="1">IF(Z18&lt;&gt;"",IFERROR(VLOOKUP(Z18,INDIRECT(ADDRESS('Jours fériés'!$E$2,2,1,1,"Jours fériés")&amp;":"&amp;ADDRESS('Jours fériés'!$E$3,3,1,1)),2,FALSE),IF(AfficherNoSemaine="Oui",IF(UPPER(LEFT(TEXT(Z18+1,"jjjj"),1))="J",TEXT(_xlfn.ISOWEEKNUM(Z18),"00"),""),"")),"")</f>
        <v/>
      </c>
      <c r="AC18" s="10">
        <f t="shared" si="32"/>
        <v>46309</v>
      </c>
      <c r="AD18" s="11" t="str">
        <f t="shared" ref="AD18" si="109">UPPER(LEFT(TEXT(AC18,"jjjj"),1))</f>
        <v>M</v>
      </c>
      <c r="AE18" s="19" t="str">
        <f ca="1">IF(AC18&lt;&gt;"",IFERROR(VLOOKUP(AC18,INDIRECT(ADDRESS('Jours fériés'!$E$2,2,1,1,"Jours fériés")&amp;":"&amp;ADDRESS('Jours fériés'!$E$3,3,1,1)),2,FALSE),IF(AfficherNoSemaine="Oui",IF(UPPER(LEFT(TEXT(AC18+1,"jjjj"),1))="J",TEXT(_xlfn.ISOWEEKNUM(AC18),"00"),""),"")),"")</f>
        <v>42</v>
      </c>
      <c r="AF18" s="10">
        <f t="shared" si="34"/>
        <v>46340</v>
      </c>
      <c r="AG18" s="11" t="str">
        <f t="shared" ref="AG18" si="110">UPPER(LEFT(TEXT(AF18,"jjjj"),1))</f>
        <v>S</v>
      </c>
      <c r="AH18" s="19" t="str">
        <f ca="1">IF(AF18&lt;&gt;"",IFERROR(VLOOKUP(AF18,INDIRECT(ADDRESS('Jours fériés'!$E$2,2,1,1,"Jours fériés")&amp;":"&amp;ADDRESS('Jours fériés'!$E$3,3,1,1)),2,FALSE),IF(AfficherNoSemaine="Oui",IF(UPPER(LEFT(TEXT(AF18+1,"jjjj"),1))="J",TEXT(_xlfn.ISOWEEKNUM(AF18),"00"),""),"")),"")</f>
        <v/>
      </c>
      <c r="AI18" s="10">
        <f t="shared" si="36"/>
        <v>46370</v>
      </c>
      <c r="AJ18" s="11" t="str">
        <f t="shared" ref="AJ18" si="111">UPPER(LEFT(TEXT(AI18,"jjjj"),1))</f>
        <v>L</v>
      </c>
      <c r="AK18" s="19" t="str">
        <f ca="1">IF(AI18&lt;&gt;"",IFERROR(VLOOKUP(AI18,INDIRECT(ADDRESS('Jours fériés'!$E$2,2,1,1,"Jours fériés")&amp;":"&amp;ADDRESS('Jours fériés'!$E$3,3,1,1)),2,FALSE),IF(AfficherNoSemaine="Oui",IF(UPPER(LEFT(TEXT(AI18+1,"jjjj"),1))="J",TEXT(_xlfn.ISOWEEKNUM(AI18),"00"),""),"")),"")</f>
        <v/>
      </c>
    </row>
    <row r="19" spans="2:37" s="8" customFormat="1" ht="30" customHeight="1" x14ac:dyDescent="0.2">
      <c r="B19" s="10">
        <f t="shared" si="38"/>
        <v>46037</v>
      </c>
      <c r="C19" s="11" t="str">
        <f t="shared" si="20"/>
        <v>J</v>
      </c>
      <c r="D19" s="19" t="str">
        <f ca="1">IF(B19&lt;&gt;"",IFERROR(VLOOKUP(B19,INDIRECT(ADDRESS('Jours fériés'!$E$2,2,1,1,"Jours fériés")&amp;":"&amp;ADDRESS('Jours fériés'!$E$3,3,1,1)),2,FALSE),IF(AfficherNoSemaine="Oui",IF(UPPER(LEFT(TEXT(B19+1,"jjjj"),1))="J",TEXT(_xlfn.ISOWEEKNUM(B19),"00"),""),"")),"")</f>
        <v/>
      </c>
      <c r="E19" s="10">
        <f t="shared" si="39"/>
        <v>46068</v>
      </c>
      <c r="F19" s="11" t="str">
        <f t="shared" si="21"/>
        <v>D</v>
      </c>
      <c r="G19" s="19" t="str">
        <f ca="1">IF(E19&lt;&gt;"",IFERROR(VLOOKUP(E19,INDIRECT(ADDRESS('Jours fériés'!$E$2,2,1,1,"Jours fériés")&amp;":"&amp;ADDRESS('Jours fériés'!$E$3,3,1,1)),2,FALSE),IF(AfficherNoSemaine="Oui",IF(UPPER(LEFT(TEXT(E19+1,"jjjj"),1))="J",TEXT(_xlfn.ISOWEEKNUM(E19),"00"),""),"")),"")</f>
        <v/>
      </c>
      <c r="H19" s="10">
        <f t="shared" si="22"/>
        <v>46096</v>
      </c>
      <c r="I19" s="11" t="str">
        <f t="shared" si="1"/>
        <v>D</v>
      </c>
      <c r="J19" s="19" t="str">
        <f ca="1">IF(H19&lt;&gt;"",IFERROR(VLOOKUP(H19,INDIRECT(ADDRESS('Jours fériés'!$E$2,2,1,1,"Jours fériés")&amp;":"&amp;ADDRESS('Jours fériés'!$E$3,3,1,1)),2,FALSE),IF(AfficherNoSemaine="Oui",IF(UPPER(LEFT(TEXT(H19+1,"jjjj"),1))="J",TEXT(_xlfn.ISOWEEKNUM(H19),"00"),""),"")),"")</f>
        <v/>
      </c>
      <c r="K19" s="10">
        <f t="shared" si="23"/>
        <v>46127</v>
      </c>
      <c r="L19" s="11" t="str">
        <f t="shared" si="1"/>
        <v>M</v>
      </c>
      <c r="M19" s="19" t="str">
        <f ca="1">IF(K19&lt;&gt;"",IFERROR(VLOOKUP(K19,INDIRECT(ADDRESS('Jours fériés'!$E$2,2,1,1,"Jours fériés")&amp;":"&amp;ADDRESS('Jours fériés'!$E$3,3,1,1)),2,FALSE),IF(AfficherNoSemaine="Oui",IF(UPPER(LEFT(TEXT(K19+1,"jjjj"),1))="J",TEXT(_xlfn.ISOWEEKNUM(K19),"00"),""),"")),"")</f>
        <v>16</v>
      </c>
      <c r="N19" s="10">
        <f t="shared" si="24"/>
        <v>46157</v>
      </c>
      <c r="O19" s="11" t="str">
        <f t="shared" si="1"/>
        <v>V</v>
      </c>
      <c r="P19" s="19" t="str">
        <f ca="1">IF(N19&lt;&gt;"",IFERROR(VLOOKUP(N19,INDIRECT(ADDRESS('Jours fériés'!$E$2,2,1,1,"Jours fériés")&amp;":"&amp;ADDRESS('Jours fériés'!$E$3,3,1,1)),2,FALSE),IF(AfficherNoSemaine="Oui",IF(UPPER(LEFT(TEXT(N19+1,"jjjj"),1))="J",TEXT(_xlfn.ISOWEEKNUM(N19),"00"),""),"")),"")</f>
        <v/>
      </c>
      <c r="Q19" s="10">
        <f t="shared" si="25"/>
        <v>46188</v>
      </c>
      <c r="R19" s="11" t="str">
        <f t="shared" si="1"/>
        <v>L</v>
      </c>
      <c r="S19" s="19" t="str">
        <f ca="1">IF(Q19&lt;&gt;"",IFERROR(VLOOKUP(Q19,INDIRECT(ADDRESS('Jours fériés'!$E$2,2,1,1,"Jours fériés")&amp;":"&amp;ADDRESS('Jours fériés'!$E$3,3,1,1)),2,FALSE),IF(AfficherNoSemaine="Oui",IF(UPPER(LEFT(TEXT(Q19+1,"jjjj"),1))="J",TEXT(_xlfn.ISOWEEKNUM(Q19),"00"),""),"")),"")</f>
        <v/>
      </c>
      <c r="T19" s="10">
        <f t="shared" si="26"/>
        <v>46218</v>
      </c>
      <c r="U19" s="11" t="str">
        <f t="shared" ref="U19" si="112">UPPER(LEFT(TEXT(T19,"jjjj"),1))</f>
        <v>M</v>
      </c>
      <c r="V19" s="19" t="str">
        <f ca="1">IF(T19&lt;&gt;"",IFERROR(VLOOKUP(T19,INDIRECT(ADDRESS('Jours fériés'!$E$2,2,1,1,"Jours fériés")&amp;":"&amp;ADDRESS('Jours fériés'!$E$3,3,1,1)),2,FALSE),IF(AfficherNoSemaine="Oui",IF(UPPER(LEFT(TEXT(T19+1,"jjjj"),1))="J",TEXT(_xlfn.ISOWEEKNUM(T19),"00"),""),"")),"")</f>
        <v>29</v>
      </c>
      <c r="W19" s="10">
        <f t="shared" si="28"/>
        <v>46249</v>
      </c>
      <c r="X19" s="11" t="str">
        <f t="shared" ref="X19" si="113">UPPER(LEFT(TEXT(W19,"jjjj"),1))</f>
        <v>S</v>
      </c>
      <c r="Y19" s="19" t="str">
        <f ca="1">IF(W19&lt;&gt;"",IFERROR(VLOOKUP(W19,INDIRECT(ADDRESS('Jours fériés'!$E$2,2,1,1,"Jours fériés")&amp;":"&amp;ADDRESS('Jours fériés'!$E$3,3,1,1)),2,FALSE),IF(AfficherNoSemaine="Oui",IF(UPPER(LEFT(TEXT(W19+1,"jjjj"),1))="J",TEXT(_xlfn.ISOWEEKNUM(W19),"00"),""),"")),"")</f>
        <v>Assomption</v>
      </c>
      <c r="Z19" s="10">
        <f t="shared" si="30"/>
        <v>46280</v>
      </c>
      <c r="AA19" s="11" t="str">
        <f t="shared" ref="AA19" si="114">UPPER(LEFT(TEXT(Z19,"jjjj"),1))</f>
        <v>M</v>
      </c>
      <c r="AB19" s="19" t="str">
        <f ca="1">IF(Z19&lt;&gt;"",IFERROR(VLOOKUP(Z19,INDIRECT(ADDRESS('Jours fériés'!$E$2,2,1,1,"Jours fériés")&amp;":"&amp;ADDRESS('Jours fériés'!$E$3,3,1,1)),2,FALSE),IF(AfficherNoSemaine="Oui",IF(UPPER(LEFT(TEXT(Z19+1,"jjjj"),1))="J",TEXT(_xlfn.ISOWEEKNUM(Z19),"00"),""),"")),"")</f>
        <v/>
      </c>
      <c r="AC19" s="10">
        <f t="shared" si="32"/>
        <v>46310</v>
      </c>
      <c r="AD19" s="11" t="str">
        <f t="shared" ref="AD19" si="115">UPPER(LEFT(TEXT(AC19,"jjjj"),1))</f>
        <v>J</v>
      </c>
      <c r="AE19" s="19" t="str">
        <f ca="1">IF(AC19&lt;&gt;"",IFERROR(VLOOKUP(AC19,INDIRECT(ADDRESS('Jours fériés'!$E$2,2,1,1,"Jours fériés")&amp;":"&amp;ADDRESS('Jours fériés'!$E$3,3,1,1)),2,FALSE),IF(AfficherNoSemaine="Oui",IF(UPPER(LEFT(TEXT(AC19+1,"jjjj"),1))="J",TEXT(_xlfn.ISOWEEKNUM(AC19),"00"),""),"")),"")</f>
        <v/>
      </c>
      <c r="AF19" s="10">
        <f t="shared" si="34"/>
        <v>46341</v>
      </c>
      <c r="AG19" s="11" t="str">
        <f t="shared" ref="AG19" si="116">UPPER(LEFT(TEXT(AF19,"jjjj"),1))</f>
        <v>D</v>
      </c>
      <c r="AH19" s="19" t="str">
        <f ca="1">IF(AF19&lt;&gt;"",IFERROR(VLOOKUP(AF19,INDIRECT(ADDRESS('Jours fériés'!$E$2,2,1,1,"Jours fériés")&amp;":"&amp;ADDRESS('Jours fériés'!$E$3,3,1,1)),2,FALSE),IF(AfficherNoSemaine="Oui",IF(UPPER(LEFT(TEXT(AF19+1,"jjjj"),1))="J",TEXT(_xlfn.ISOWEEKNUM(AF19),"00"),""),"")),"")</f>
        <v>Fête du Roi</v>
      </c>
      <c r="AI19" s="10">
        <f t="shared" si="36"/>
        <v>46371</v>
      </c>
      <c r="AJ19" s="11" t="str">
        <f t="shared" ref="AJ19" si="117">UPPER(LEFT(TEXT(AI19,"jjjj"),1))</f>
        <v>M</v>
      </c>
      <c r="AK19" s="19" t="str">
        <f ca="1">IF(AI19&lt;&gt;"",IFERROR(VLOOKUP(AI19,INDIRECT(ADDRESS('Jours fériés'!$E$2,2,1,1,"Jours fériés")&amp;":"&amp;ADDRESS('Jours fériés'!$E$3,3,1,1)),2,FALSE),IF(AfficherNoSemaine="Oui",IF(UPPER(LEFT(TEXT(AI19+1,"jjjj"),1))="J",TEXT(_xlfn.ISOWEEKNUM(AI19),"00"),""),"")),"")</f>
        <v/>
      </c>
    </row>
    <row r="20" spans="2:37" s="8" customFormat="1" ht="30" customHeight="1" x14ac:dyDescent="0.2">
      <c r="B20" s="10">
        <f t="shared" si="38"/>
        <v>46038</v>
      </c>
      <c r="C20" s="11" t="str">
        <f t="shared" si="20"/>
        <v>V</v>
      </c>
      <c r="D20" s="19" t="str">
        <f ca="1">IF(B20&lt;&gt;"",IFERROR(VLOOKUP(B20,INDIRECT(ADDRESS('Jours fériés'!$E$2,2,1,1,"Jours fériés")&amp;":"&amp;ADDRESS('Jours fériés'!$E$3,3,1,1)),2,FALSE),IF(AfficherNoSemaine="Oui",IF(UPPER(LEFT(TEXT(B20+1,"jjjj"),1))="J",TEXT(_xlfn.ISOWEEKNUM(B20),"00"),""),"")),"")</f>
        <v/>
      </c>
      <c r="E20" s="10">
        <f t="shared" si="39"/>
        <v>46069</v>
      </c>
      <c r="F20" s="11" t="str">
        <f t="shared" si="21"/>
        <v>L</v>
      </c>
      <c r="G20" s="19" t="str">
        <f ca="1">IF(E20&lt;&gt;"",IFERROR(VLOOKUP(E20,INDIRECT(ADDRESS('Jours fériés'!$E$2,2,1,1,"Jours fériés")&amp;":"&amp;ADDRESS('Jours fériés'!$E$3,3,1,1)),2,FALSE),IF(AfficherNoSemaine="Oui",IF(UPPER(LEFT(TEXT(E20+1,"jjjj"),1))="J",TEXT(_xlfn.ISOWEEKNUM(E20),"00"),""),"")),"")</f>
        <v/>
      </c>
      <c r="H20" s="10">
        <f t="shared" si="22"/>
        <v>46097</v>
      </c>
      <c r="I20" s="11" t="str">
        <f t="shared" si="1"/>
        <v>L</v>
      </c>
      <c r="J20" s="19" t="str">
        <f ca="1">IF(H20&lt;&gt;"",IFERROR(VLOOKUP(H20,INDIRECT(ADDRESS('Jours fériés'!$E$2,2,1,1,"Jours fériés")&amp;":"&amp;ADDRESS('Jours fériés'!$E$3,3,1,1)),2,FALSE),IF(AfficherNoSemaine="Oui",IF(UPPER(LEFT(TEXT(H20+1,"jjjj"),1))="J",TEXT(_xlfn.ISOWEEKNUM(H20),"00"),""),"")),"")</f>
        <v/>
      </c>
      <c r="K20" s="10">
        <f t="shared" si="23"/>
        <v>46128</v>
      </c>
      <c r="L20" s="11" t="str">
        <f t="shared" si="1"/>
        <v>J</v>
      </c>
      <c r="M20" s="19" t="str">
        <f ca="1">IF(K20&lt;&gt;"",IFERROR(VLOOKUP(K20,INDIRECT(ADDRESS('Jours fériés'!$E$2,2,1,1,"Jours fériés")&amp;":"&amp;ADDRESS('Jours fériés'!$E$3,3,1,1)),2,FALSE),IF(AfficherNoSemaine="Oui",IF(UPPER(LEFT(TEXT(K20+1,"jjjj"),1))="J",TEXT(_xlfn.ISOWEEKNUM(K20),"00"),""),"")),"")</f>
        <v/>
      </c>
      <c r="N20" s="10">
        <f t="shared" si="24"/>
        <v>46158</v>
      </c>
      <c r="O20" s="11" t="str">
        <f t="shared" si="1"/>
        <v>S</v>
      </c>
      <c r="P20" s="19" t="str">
        <f ca="1">IF(N20&lt;&gt;"",IFERROR(VLOOKUP(N20,INDIRECT(ADDRESS('Jours fériés'!$E$2,2,1,1,"Jours fériés")&amp;":"&amp;ADDRESS('Jours fériés'!$E$3,3,1,1)),2,FALSE),IF(AfficherNoSemaine="Oui",IF(UPPER(LEFT(TEXT(N20+1,"jjjj"),1))="J",TEXT(_xlfn.ISOWEEKNUM(N20),"00"),""),"")),"")</f>
        <v/>
      </c>
      <c r="Q20" s="10">
        <f t="shared" si="25"/>
        <v>46189</v>
      </c>
      <c r="R20" s="11" t="str">
        <f t="shared" si="1"/>
        <v>M</v>
      </c>
      <c r="S20" s="19" t="str">
        <f ca="1">IF(Q20&lt;&gt;"",IFERROR(VLOOKUP(Q20,INDIRECT(ADDRESS('Jours fériés'!$E$2,2,1,1,"Jours fériés")&amp;":"&amp;ADDRESS('Jours fériés'!$E$3,3,1,1)),2,FALSE),IF(AfficherNoSemaine="Oui",IF(UPPER(LEFT(TEXT(Q20+1,"jjjj"),1))="J",TEXT(_xlfn.ISOWEEKNUM(Q20),"00"),""),"")),"")</f>
        <v/>
      </c>
      <c r="T20" s="10">
        <f t="shared" si="26"/>
        <v>46219</v>
      </c>
      <c r="U20" s="11" t="str">
        <f t="shared" ref="U20" si="118">UPPER(LEFT(TEXT(T20,"jjjj"),1))</f>
        <v>J</v>
      </c>
      <c r="V20" s="19" t="str">
        <f ca="1">IF(T20&lt;&gt;"",IFERROR(VLOOKUP(T20,INDIRECT(ADDRESS('Jours fériés'!$E$2,2,1,1,"Jours fériés")&amp;":"&amp;ADDRESS('Jours fériés'!$E$3,3,1,1)),2,FALSE),IF(AfficherNoSemaine="Oui",IF(UPPER(LEFT(TEXT(T20+1,"jjjj"),1))="J",TEXT(_xlfn.ISOWEEKNUM(T20),"00"),""),"")),"")</f>
        <v/>
      </c>
      <c r="W20" s="10">
        <f t="shared" si="28"/>
        <v>46250</v>
      </c>
      <c r="X20" s="11" t="str">
        <f t="shared" ref="X20" si="119">UPPER(LEFT(TEXT(W20,"jjjj"),1))</f>
        <v>D</v>
      </c>
      <c r="Y20" s="19" t="str">
        <f ca="1">IF(W20&lt;&gt;"",IFERROR(VLOOKUP(W20,INDIRECT(ADDRESS('Jours fériés'!$E$2,2,1,1,"Jours fériés")&amp;":"&amp;ADDRESS('Jours fériés'!$E$3,3,1,1)),2,FALSE),IF(AfficherNoSemaine="Oui",IF(UPPER(LEFT(TEXT(W20+1,"jjjj"),1))="J",TEXT(_xlfn.ISOWEEKNUM(W20),"00"),""),"")),"")</f>
        <v/>
      </c>
      <c r="Z20" s="10">
        <f t="shared" si="30"/>
        <v>46281</v>
      </c>
      <c r="AA20" s="11" t="str">
        <f t="shared" ref="AA20" si="120">UPPER(LEFT(TEXT(Z20,"jjjj"),1))</f>
        <v>M</v>
      </c>
      <c r="AB20" s="19" t="str">
        <f ca="1">IF(Z20&lt;&gt;"",IFERROR(VLOOKUP(Z20,INDIRECT(ADDRESS('Jours fériés'!$E$2,2,1,1,"Jours fériés")&amp;":"&amp;ADDRESS('Jours fériés'!$E$3,3,1,1)),2,FALSE),IF(AfficherNoSemaine="Oui",IF(UPPER(LEFT(TEXT(Z20+1,"jjjj"),1))="J",TEXT(_xlfn.ISOWEEKNUM(Z20),"00"),""),"")),"")</f>
        <v>38</v>
      </c>
      <c r="AC20" s="10">
        <f t="shared" si="32"/>
        <v>46311</v>
      </c>
      <c r="AD20" s="11" t="str">
        <f t="shared" ref="AD20" si="121">UPPER(LEFT(TEXT(AC20,"jjjj"),1))</f>
        <v>V</v>
      </c>
      <c r="AE20" s="19" t="str">
        <f ca="1">IF(AC20&lt;&gt;"",IFERROR(VLOOKUP(AC20,INDIRECT(ADDRESS('Jours fériés'!$E$2,2,1,1,"Jours fériés")&amp;":"&amp;ADDRESS('Jours fériés'!$E$3,3,1,1)),2,FALSE),IF(AfficherNoSemaine="Oui",IF(UPPER(LEFT(TEXT(AC20+1,"jjjj"),1))="J",TEXT(_xlfn.ISOWEEKNUM(AC20),"00"),""),"")),"")</f>
        <v/>
      </c>
      <c r="AF20" s="10">
        <f t="shared" si="34"/>
        <v>46342</v>
      </c>
      <c r="AG20" s="11" t="str">
        <f t="shared" ref="AG20" si="122">UPPER(LEFT(TEXT(AF20,"jjjj"),1))</f>
        <v>L</v>
      </c>
      <c r="AH20" s="19" t="str">
        <f ca="1">IF(AF20&lt;&gt;"",IFERROR(VLOOKUP(AF20,INDIRECT(ADDRESS('Jours fériés'!$E$2,2,1,1,"Jours fériés")&amp;":"&amp;ADDRESS('Jours fériés'!$E$3,3,1,1)),2,FALSE),IF(AfficherNoSemaine="Oui",IF(UPPER(LEFT(TEXT(AF20+1,"jjjj"),1))="J",TEXT(_xlfn.ISOWEEKNUM(AF20),"00"),""),"")),"")</f>
        <v/>
      </c>
      <c r="AI20" s="10">
        <f t="shared" si="36"/>
        <v>46372</v>
      </c>
      <c r="AJ20" s="11" t="str">
        <f t="shared" ref="AJ20" si="123">UPPER(LEFT(TEXT(AI20,"jjjj"),1))</f>
        <v>M</v>
      </c>
      <c r="AK20" s="19" t="str">
        <f ca="1">IF(AI20&lt;&gt;"",IFERROR(VLOOKUP(AI20,INDIRECT(ADDRESS('Jours fériés'!$E$2,2,1,1,"Jours fériés")&amp;":"&amp;ADDRESS('Jours fériés'!$E$3,3,1,1)),2,FALSE),IF(AfficherNoSemaine="Oui",IF(UPPER(LEFT(TEXT(AI20+1,"jjjj"),1))="J",TEXT(_xlfn.ISOWEEKNUM(AI20),"00"),""),"")),"")</f>
        <v>51</v>
      </c>
    </row>
    <row r="21" spans="2:37" s="8" customFormat="1" ht="30" customHeight="1" x14ac:dyDescent="0.2">
      <c r="B21" s="10">
        <f t="shared" si="38"/>
        <v>46039</v>
      </c>
      <c r="C21" s="11" t="str">
        <f t="shared" si="20"/>
        <v>S</v>
      </c>
      <c r="D21" s="19" t="str">
        <f ca="1">IF(B21&lt;&gt;"",IFERROR(VLOOKUP(B21,INDIRECT(ADDRESS('Jours fériés'!$E$2,2,1,1,"Jours fériés")&amp;":"&amp;ADDRESS('Jours fériés'!$E$3,3,1,1)),2,FALSE),IF(AfficherNoSemaine="Oui",IF(UPPER(LEFT(TEXT(B21+1,"jjjj"),1))="J",TEXT(_xlfn.ISOWEEKNUM(B21),"00"),""),"")),"")</f>
        <v/>
      </c>
      <c r="E21" s="10">
        <f t="shared" si="39"/>
        <v>46070</v>
      </c>
      <c r="F21" s="11" t="str">
        <f t="shared" si="21"/>
        <v>M</v>
      </c>
      <c r="G21" s="19" t="str">
        <f ca="1">IF(E21&lt;&gt;"",IFERROR(VLOOKUP(E21,INDIRECT(ADDRESS('Jours fériés'!$E$2,2,1,1,"Jours fériés")&amp;":"&amp;ADDRESS('Jours fériés'!$E$3,3,1,1)),2,FALSE),IF(AfficherNoSemaine="Oui",IF(UPPER(LEFT(TEXT(E21+1,"jjjj"),1))="J",TEXT(_xlfn.ISOWEEKNUM(E21),"00"),""),"")),"")</f>
        <v/>
      </c>
      <c r="H21" s="10">
        <f t="shared" si="22"/>
        <v>46098</v>
      </c>
      <c r="I21" s="11" t="str">
        <f t="shared" ref="I21:R35" si="124">UPPER(LEFT(TEXT(H21,"jjjj"),1))</f>
        <v>M</v>
      </c>
      <c r="J21" s="19" t="str">
        <f ca="1">IF(H21&lt;&gt;"",IFERROR(VLOOKUP(H21,INDIRECT(ADDRESS('Jours fériés'!$E$2,2,1,1,"Jours fériés")&amp;":"&amp;ADDRESS('Jours fériés'!$E$3,3,1,1)),2,FALSE),IF(AfficherNoSemaine="Oui",IF(UPPER(LEFT(TEXT(H21+1,"jjjj"),1))="J",TEXT(_xlfn.ISOWEEKNUM(H21),"00"),""),"")),"")</f>
        <v/>
      </c>
      <c r="K21" s="10">
        <f t="shared" si="23"/>
        <v>46129</v>
      </c>
      <c r="L21" s="11" t="str">
        <f t="shared" si="124"/>
        <v>V</v>
      </c>
      <c r="M21" s="19" t="str">
        <f ca="1">IF(K21&lt;&gt;"",IFERROR(VLOOKUP(K21,INDIRECT(ADDRESS('Jours fériés'!$E$2,2,1,1,"Jours fériés")&amp;":"&amp;ADDRESS('Jours fériés'!$E$3,3,1,1)),2,FALSE),IF(AfficherNoSemaine="Oui",IF(UPPER(LEFT(TEXT(K21+1,"jjjj"),1))="J",TEXT(_xlfn.ISOWEEKNUM(K21),"00"),""),"")),"")</f>
        <v/>
      </c>
      <c r="N21" s="10">
        <f t="shared" si="24"/>
        <v>46159</v>
      </c>
      <c r="O21" s="11" t="str">
        <f t="shared" si="124"/>
        <v>D</v>
      </c>
      <c r="P21" s="19" t="str">
        <f ca="1">IF(N21&lt;&gt;"",IFERROR(VLOOKUP(N21,INDIRECT(ADDRESS('Jours fériés'!$E$2,2,1,1,"Jours fériés")&amp;":"&amp;ADDRESS('Jours fériés'!$E$3,3,1,1)),2,FALSE),IF(AfficherNoSemaine="Oui",IF(UPPER(LEFT(TEXT(N21+1,"jjjj"),1))="J",TEXT(_xlfn.ISOWEEKNUM(N21),"00"),""),"")),"")</f>
        <v/>
      </c>
      <c r="Q21" s="10">
        <f t="shared" si="25"/>
        <v>46190</v>
      </c>
      <c r="R21" s="11" t="str">
        <f t="shared" si="124"/>
        <v>M</v>
      </c>
      <c r="S21" s="19" t="str">
        <f ca="1">IF(Q21&lt;&gt;"",IFERROR(VLOOKUP(Q21,INDIRECT(ADDRESS('Jours fériés'!$E$2,2,1,1,"Jours fériés")&amp;":"&amp;ADDRESS('Jours fériés'!$E$3,3,1,1)),2,FALSE),IF(AfficherNoSemaine="Oui",IF(UPPER(LEFT(TEXT(Q21+1,"jjjj"),1))="J",TEXT(_xlfn.ISOWEEKNUM(Q21),"00"),""),"")),"")</f>
        <v>25</v>
      </c>
      <c r="T21" s="10">
        <f t="shared" si="26"/>
        <v>46220</v>
      </c>
      <c r="U21" s="11" t="str">
        <f t="shared" ref="U21" si="125">UPPER(LEFT(TEXT(T21,"jjjj"),1))</f>
        <v>V</v>
      </c>
      <c r="V21" s="19" t="str">
        <f ca="1">IF(T21&lt;&gt;"",IFERROR(VLOOKUP(T21,INDIRECT(ADDRESS('Jours fériés'!$E$2,2,1,1,"Jours fériés")&amp;":"&amp;ADDRESS('Jours fériés'!$E$3,3,1,1)),2,FALSE),IF(AfficherNoSemaine="Oui",IF(UPPER(LEFT(TEXT(T21+1,"jjjj"),1))="J",TEXT(_xlfn.ISOWEEKNUM(T21),"00"),""),"")),"")</f>
        <v/>
      </c>
      <c r="W21" s="10">
        <f t="shared" si="28"/>
        <v>46251</v>
      </c>
      <c r="X21" s="11" t="str">
        <f t="shared" ref="X21" si="126">UPPER(LEFT(TEXT(W21,"jjjj"),1))</f>
        <v>L</v>
      </c>
      <c r="Y21" s="19" t="str">
        <f ca="1">IF(W21&lt;&gt;"",IFERROR(VLOOKUP(W21,INDIRECT(ADDRESS('Jours fériés'!$E$2,2,1,1,"Jours fériés")&amp;":"&amp;ADDRESS('Jours fériés'!$E$3,3,1,1)),2,FALSE),IF(AfficherNoSemaine="Oui",IF(UPPER(LEFT(TEXT(W21+1,"jjjj"),1))="J",TEXT(_xlfn.ISOWEEKNUM(W21),"00"),""),"")),"")</f>
        <v/>
      </c>
      <c r="Z21" s="10">
        <f t="shared" si="30"/>
        <v>46282</v>
      </c>
      <c r="AA21" s="11" t="str">
        <f t="shared" ref="AA21" si="127">UPPER(LEFT(TEXT(Z21,"jjjj"),1))</f>
        <v>J</v>
      </c>
      <c r="AB21" s="19" t="str">
        <f ca="1">IF(Z21&lt;&gt;"",IFERROR(VLOOKUP(Z21,INDIRECT(ADDRESS('Jours fériés'!$E$2,2,1,1,"Jours fériés")&amp;":"&amp;ADDRESS('Jours fériés'!$E$3,3,1,1)),2,FALSE),IF(AfficherNoSemaine="Oui",IF(UPPER(LEFT(TEXT(Z21+1,"jjjj"),1))="J",TEXT(_xlfn.ISOWEEKNUM(Z21),"00"),""),"")),"")</f>
        <v/>
      </c>
      <c r="AC21" s="10">
        <f t="shared" si="32"/>
        <v>46312</v>
      </c>
      <c r="AD21" s="11" t="str">
        <f t="shared" ref="AD21" si="128">UPPER(LEFT(TEXT(AC21,"jjjj"),1))</f>
        <v>S</v>
      </c>
      <c r="AE21" s="19" t="str">
        <f ca="1">IF(AC21&lt;&gt;"",IFERROR(VLOOKUP(AC21,INDIRECT(ADDRESS('Jours fériés'!$E$2,2,1,1,"Jours fériés")&amp;":"&amp;ADDRESS('Jours fériés'!$E$3,3,1,1)),2,FALSE),IF(AfficherNoSemaine="Oui",IF(UPPER(LEFT(TEXT(AC21+1,"jjjj"),1))="J",TEXT(_xlfn.ISOWEEKNUM(AC21),"00"),""),"")),"")</f>
        <v/>
      </c>
      <c r="AF21" s="10">
        <f t="shared" si="34"/>
        <v>46343</v>
      </c>
      <c r="AG21" s="11" t="str">
        <f t="shared" ref="AG21" si="129">UPPER(LEFT(TEXT(AF21,"jjjj"),1))</f>
        <v>M</v>
      </c>
      <c r="AH21" s="19" t="str">
        <f ca="1">IF(AF21&lt;&gt;"",IFERROR(VLOOKUP(AF21,INDIRECT(ADDRESS('Jours fériés'!$E$2,2,1,1,"Jours fériés")&amp;":"&amp;ADDRESS('Jours fériés'!$E$3,3,1,1)),2,FALSE),IF(AfficherNoSemaine="Oui",IF(UPPER(LEFT(TEXT(AF21+1,"jjjj"),1))="J",TEXT(_xlfn.ISOWEEKNUM(AF21),"00"),""),"")),"")</f>
        <v/>
      </c>
      <c r="AI21" s="10">
        <f t="shared" si="36"/>
        <v>46373</v>
      </c>
      <c r="AJ21" s="11" t="str">
        <f t="shared" ref="AJ21" si="130">UPPER(LEFT(TEXT(AI21,"jjjj"),1))</f>
        <v>J</v>
      </c>
      <c r="AK21" s="19" t="str">
        <f ca="1">IF(AI21&lt;&gt;"",IFERROR(VLOOKUP(AI21,INDIRECT(ADDRESS('Jours fériés'!$E$2,2,1,1,"Jours fériés")&amp;":"&amp;ADDRESS('Jours fériés'!$E$3,3,1,1)),2,FALSE),IF(AfficherNoSemaine="Oui",IF(UPPER(LEFT(TEXT(AI21+1,"jjjj"),1))="J",TEXT(_xlfn.ISOWEEKNUM(AI21),"00"),""),"")),"")</f>
        <v/>
      </c>
    </row>
    <row r="22" spans="2:37" s="8" customFormat="1" ht="30" customHeight="1" x14ac:dyDescent="0.2">
      <c r="B22" s="10">
        <f t="shared" si="38"/>
        <v>46040</v>
      </c>
      <c r="C22" s="11" t="str">
        <f t="shared" si="20"/>
        <v>D</v>
      </c>
      <c r="D22" s="19" t="str">
        <f ca="1">IF(B22&lt;&gt;"",IFERROR(VLOOKUP(B22,INDIRECT(ADDRESS('Jours fériés'!$E$2,2,1,1,"Jours fériés")&amp;":"&amp;ADDRESS('Jours fériés'!$E$3,3,1,1)),2,FALSE),IF(AfficherNoSemaine="Oui",IF(UPPER(LEFT(TEXT(B22+1,"jjjj"),1))="J",TEXT(_xlfn.ISOWEEKNUM(B22),"00"),""),"")),"")</f>
        <v/>
      </c>
      <c r="E22" s="10">
        <f t="shared" si="39"/>
        <v>46071</v>
      </c>
      <c r="F22" s="11" t="str">
        <f t="shared" si="21"/>
        <v>M</v>
      </c>
      <c r="G22" s="19" t="str">
        <f ca="1">IF(E22&lt;&gt;"",IFERROR(VLOOKUP(E22,INDIRECT(ADDRESS('Jours fériés'!$E$2,2,1,1,"Jours fériés")&amp;":"&amp;ADDRESS('Jours fériés'!$E$3,3,1,1)),2,FALSE),IF(AfficherNoSemaine="Oui",IF(UPPER(LEFT(TEXT(E22+1,"jjjj"),1))="J",TEXT(_xlfn.ISOWEEKNUM(E22),"00"),""),"")),"")</f>
        <v>08</v>
      </c>
      <c r="H22" s="10">
        <f t="shared" si="22"/>
        <v>46099</v>
      </c>
      <c r="I22" s="11" t="str">
        <f t="shared" si="124"/>
        <v>M</v>
      </c>
      <c r="J22" s="19" t="str">
        <f ca="1">IF(H22&lt;&gt;"",IFERROR(VLOOKUP(H22,INDIRECT(ADDRESS('Jours fériés'!$E$2,2,1,1,"Jours fériés")&amp;":"&amp;ADDRESS('Jours fériés'!$E$3,3,1,1)),2,FALSE),IF(AfficherNoSemaine="Oui",IF(UPPER(LEFT(TEXT(H22+1,"jjjj"),1))="J",TEXT(_xlfn.ISOWEEKNUM(H22),"00"),""),"")),"")</f>
        <v>12</v>
      </c>
      <c r="K22" s="10">
        <f t="shared" si="23"/>
        <v>46130</v>
      </c>
      <c r="L22" s="11" t="str">
        <f t="shared" si="124"/>
        <v>S</v>
      </c>
      <c r="M22" s="19" t="str">
        <f ca="1">IF(K22&lt;&gt;"",IFERROR(VLOOKUP(K22,INDIRECT(ADDRESS('Jours fériés'!$E$2,2,1,1,"Jours fériés")&amp;":"&amp;ADDRESS('Jours fériés'!$E$3,3,1,1)),2,FALSE),IF(AfficherNoSemaine="Oui",IF(UPPER(LEFT(TEXT(K22+1,"jjjj"),1))="J",TEXT(_xlfn.ISOWEEKNUM(K22),"00"),""),"")),"")</f>
        <v/>
      </c>
      <c r="N22" s="10">
        <f t="shared" si="24"/>
        <v>46160</v>
      </c>
      <c r="O22" s="11" t="str">
        <f t="shared" si="124"/>
        <v>L</v>
      </c>
      <c r="P22" s="19" t="str">
        <f ca="1">IF(N22&lt;&gt;"",IFERROR(VLOOKUP(N22,INDIRECT(ADDRESS('Jours fériés'!$E$2,2,1,1,"Jours fériés")&amp;":"&amp;ADDRESS('Jours fériés'!$E$3,3,1,1)),2,FALSE),IF(AfficherNoSemaine="Oui",IF(UPPER(LEFT(TEXT(N22+1,"jjjj"),1))="J",TEXT(_xlfn.ISOWEEKNUM(N22),"00"),""),"")),"")</f>
        <v/>
      </c>
      <c r="Q22" s="10">
        <f t="shared" si="25"/>
        <v>46191</v>
      </c>
      <c r="R22" s="11" t="str">
        <f t="shared" si="124"/>
        <v>J</v>
      </c>
      <c r="S22" s="19" t="str">
        <f ca="1">IF(Q22&lt;&gt;"",IFERROR(VLOOKUP(Q22,INDIRECT(ADDRESS('Jours fériés'!$E$2,2,1,1,"Jours fériés")&amp;":"&amp;ADDRESS('Jours fériés'!$E$3,3,1,1)),2,FALSE),IF(AfficherNoSemaine="Oui",IF(UPPER(LEFT(TEXT(Q22+1,"jjjj"),1))="J",TEXT(_xlfn.ISOWEEKNUM(Q22),"00"),""),"")),"")</f>
        <v/>
      </c>
      <c r="T22" s="10">
        <f t="shared" si="26"/>
        <v>46221</v>
      </c>
      <c r="U22" s="11" t="str">
        <f t="shared" ref="U22" si="131">UPPER(LEFT(TEXT(T22,"jjjj"),1))</f>
        <v>S</v>
      </c>
      <c r="V22" s="19" t="str">
        <f ca="1">IF(T22&lt;&gt;"",IFERROR(VLOOKUP(T22,INDIRECT(ADDRESS('Jours fériés'!$E$2,2,1,1,"Jours fériés")&amp;":"&amp;ADDRESS('Jours fériés'!$E$3,3,1,1)),2,FALSE),IF(AfficherNoSemaine="Oui",IF(UPPER(LEFT(TEXT(T22+1,"jjjj"),1))="J",TEXT(_xlfn.ISOWEEKNUM(T22),"00"),""),"")),"")</f>
        <v/>
      </c>
      <c r="W22" s="10">
        <f t="shared" si="28"/>
        <v>46252</v>
      </c>
      <c r="X22" s="11" t="str">
        <f t="shared" ref="X22" si="132">UPPER(LEFT(TEXT(W22,"jjjj"),1))</f>
        <v>M</v>
      </c>
      <c r="Y22" s="19" t="str">
        <f ca="1">IF(W22&lt;&gt;"",IFERROR(VLOOKUP(W22,INDIRECT(ADDRESS('Jours fériés'!$E$2,2,1,1,"Jours fériés")&amp;":"&amp;ADDRESS('Jours fériés'!$E$3,3,1,1)),2,FALSE),IF(AfficherNoSemaine="Oui",IF(UPPER(LEFT(TEXT(W22+1,"jjjj"),1))="J",TEXT(_xlfn.ISOWEEKNUM(W22),"00"),""),"")),"")</f>
        <v/>
      </c>
      <c r="Z22" s="10">
        <f t="shared" si="30"/>
        <v>46283</v>
      </c>
      <c r="AA22" s="11" t="str">
        <f t="shared" ref="AA22" si="133">UPPER(LEFT(TEXT(Z22,"jjjj"),1))</f>
        <v>V</v>
      </c>
      <c r="AB22" s="19" t="str">
        <f ca="1">IF(Z22&lt;&gt;"",IFERROR(VLOOKUP(Z22,INDIRECT(ADDRESS('Jours fériés'!$E$2,2,1,1,"Jours fériés")&amp;":"&amp;ADDRESS('Jours fériés'!$E$3,3,1,1)),2,FALSE),IF(AfficherNoSemaine="Oui",IF(UPPER(LEFT(TEXT(Z22+1,"jjjj"),1))="J",TEXT(_xlfn.ISOWEEKNUM(Z22),"00"),""),"")),"")</f>
        <v/>
      </c>
      <c r="AC22" s="10">
        <f t="shared" si="32"/>
        <v>46313</v>
      </c>
      <c r="AD22" s="11" t="str">
        <f t="shared" ref="AD22" si="134">UPPER(LEFT(TEXT(AC22,"jjjj"),1))</f>
        <v>D</v>
      </c>
      <c r="AE22" s="19" t="str">
        <f ca="1">IF(AC22&lt;&gt;"",IFERROR(VLOOKUP(AC22,INDIRECT(ADDRESS('Jours fériés'!$E$2,2,1,1,"Jours fériés")&amp;":"&amp;ADDRESS('Jours fériés'!$E$3,3,1,1)),2,FALSE),IF(AfficherNoSemaine="Oui",IF(UPPER(LEFT(TEXT(AC22+1,"jjjj"),1))="J",TEXT(_xlfn.ISOWEEKNUM(AC22),"00"),""),"")),"")</f>
        <v/>
      </c>
      <c r="AF22" s="10">
        <f t="shared" si="34"/>
        <v>46344</v>
      </c>
      <c r="AG22" s="11" t="str">
        <f t="shared" ref="AG22" si="135">UPPER(LEFT(TEXT(AF22,"jjjj"),1))</f>
        <v>M</v>
      </c>
      <c r="AH22" s="19" t="str">
        <f ca="1">IF(AF22&lt;&gt;"",IFERROR(VLOOKUP(AF22,INDIRECT(ADDRESS('Jours fériés'!$E$2,2,1,1,"Jours fériés")&amp;":"&amp;ADDRESS('Jours fériés'!$E$3,3,1,1)),2,FALSE),IF(AfficherNoSemaine="Oui",IF(UPPER(LEFT(TEXT(AF22+1,"jjjj"),1))="J",TEXT(_xlfn.ISOWEEKNUM(AF22),"00"),""),"")),"")</f>
        <v>47</v>
      </c>
      <c r="AI22" s="10">
        <f t="shared" si="36"/>
        <v>46374</v>
      </c>
      <c r="AJ22" s="11" t="str">
        <f t="shared" ref="AJ22" si="136">UPPER(LEFT(TEXT(AI22,"jjjj"),1))</f>
        <v>V</v>
      </c>
      <c r="AK22" s="19" t="str">
        <f ca="1">IF(AI22&lt;&gt;"",IFERROR(VLOOKUP(AI22,INDIRECT(ADDRESS('Jours fériés'!$E$2,2,1,1,"Jours fériés")&amp;":"&amp;ADDRESS('Jours fériés'!$E$3,3,1,1)),2,FALSE),IF(AfficherNoSemaine="Oui",IF(UPPER(LEFT(TEXT(AI22+1,"jjjj"),1))="J",TEXT(_xlfn.ISOWEEKNUM(AI22),"00"),""),"")),"")</f>
        <v/>
      </c>
    </row>
    <row r="23" spans="2:37" s="8" customFormat="1" ht="30" customHeight="1" x14ac:dyDescent="0.2">
      <c r="B23" s="10">
        <f t="shared" si="38"/>
        <v>46041</v>
      </c>
      <c r="C23" s="11" t="str">
        <f t="shared" si="20"/>
        <v>L</v>
      </c>
      <c r="D23" s="19" t="str">
        <f ca="1">IF(B23&lt;&gt;"",IFERROR(VLOOKUP(B23,INDIRECT(ADDRESS('Jours fériés'!$E$2,2,1,1,"Jours fériés")&amp;":"&amp;ADDRESS('Jours fériés'!$E$3,3,1,1)),2,FALSE),IF(AfficherNoSemaine="Oui",IF(UPPER(LEFT(TEXT(B23+1,"jjjj"),1))="J",TEXT(_xlfn.ISOWEEKNUM(B23),"00"),""),"")),"")</f>
        <v/>
      </c>
      <c r="E23" s="10">
        <f t="shared" si="39"/>
        <v>46072</v>
      </c>
      <c r="F23" s="11" t="str">
        <f t="shared" si="21"/>
        <v>J</v>
      </c>
      <c r="G23" s="19" t="str">
        <f ca="1">IF(E23&lt;&gt;"",IFERROR(VLOOKUP(E23,INDIRECT(ADDRESS('Jours fériés'!$E$2,2,1,1,"Jours fériés")&amp;":"&amp;ADDRESS('Jours fériés'!$E$3,3,1,1)),2,FALSE),IF(AfficherNoSemaine="Oui",IF(UPPER(LEFT(TEXT(E23+1,"jjjj"),1))="J",TEXT(_xlfn.ISOWEEKNUM(E23),"00"),""),"")),"")</f>
        <v/>
      </c>
      <c r="H23" s="10">
        <f t="shared" si="22"/>
        <v>46100</v>
      </c>
      <c r="I23" s="11" t="str">
        <f t="shared" si="124"/>
        <v>J</v>
      </c>
      <c r="J23" s="19" t="str">
        <f ca="1">IF(H23&lt;&gt;"",IFERROR(VLOOKUP(H23,INDIRECT(ADDRESS('Jours fériés'!$E$2,2,1,1,"Jours fériés")&amp;":"&amp;ADDRESS('Jours fériés'!$E$3,3,1,1)),2,FALSE),IF(AfficherNoSemaine="Oui",IF(UPPER(LEFT(TEXT(H23+1,"jjjj"),1))="J",TEXT(_xlfn.ISOWEEKNUM(H23),"00"),""),"")),"")</f>
        <v/>
      </c>
      <c r="K23" s="10">
        <f t="shared" si="23"/>
        <v>46131</v>
      </c>
      <c r="L23" s="11" t="str">
        <f t="shared" si="124"/>
        <v>D</v>
      </c>
      <c r="M23" s="19" t="str">
        <f ca="1">IF(K23&lt;&gt;"",IFERROR(VLOOKUP(K23,INDIRECT(ADDRESS('Jours fériés'!$E$2,2,1,1,"Jours fériés")&amp;":"&amp;ADDRESS('Jours fériés'!$E$3,3,1,1)),2,FALSE),IF(AfficherNoSemaine="Oui",IF(UPPER(LEFT(TEXT(K23+1,"jjjj"),1))="J",TEXT(_xlfn.ISOWEEKNUM(K23),"00"),""),"")),"")</f>
        <v/>
      </c>
      <c r="N23" s="10">
        <f t="shared" si="24"/>
        <v>46161</v>
      </c>
      <c r="O23" s="11" t="str">
        <f t="shared" si="124"/>
        <v>M</v>
      </c>
      <c r="P23" s="19" t="str">
        <f ca="1">IF(N23&lt;&gt;"",IFERROR(VLOOKUP(N23,INDIRECT(ADDRESS('Jours fériés'!$E$2,2,1,1,"Jours fériés")&amp;":"&amp;ADDRESS('Jours fériés'!$E$3,3,1,1)),2,FALSE),IF(AfficherNoSemaine="Oui",IF(UPPER(LEFT(TEXT(N23+1,"jjjj"),1))="J",TEXT(_xlfn.ISOWEEKNUM(N23),"00"),""),"")),"")</f>
        <v/>
      </c>
      <c r="Q23" s="10">
        <f t="shared" si="25"/>
        <v>46192</v>
      </c>
      <c r="R23" s="11" t="str">
        <f t="shared" si="124"/>
        <v>V</v>
      </c>
      <c r="S23" s="19" t="str">
        <f ca="1">IF(Q23&lt;&gt;"",IFERROR(VLOOKUP(Q23,INDIRECT(ADDRESS('Jours fériés'!$E$2,2,1,1,"Jours fériés")&amp;":"&amp;ADDRESS('Jours fériés'!$E$3,3,1,1)),2,FALSE),IF(AfficherNoSemaine="Oui",IF(UPPER(LEFT(TEXT(Q23+1,"jjjj"),1))="J",TEXT(_xlfn.ISOWEEKNUM(Q23),"00"),""),"")),"")</f>
        <v/>
      </c>
      <c r="T23" s="10">
        <f t="shared" si="26"/>
        <v>46222</v>
      </c>
      <c r="U23" s="11" t="str">
        <f t="shared" ref="U23" si="137">UPPER(LEFT(TEXT(T23,"jjjj"),1))</f>
        <v>D</v>
      </c>
      <c r="V23" s="19" t="str">
        <f ca="1">IF(T23&lt;&gt;"",IFERROR(VLOOKUP(T23,INDIRECT(ADDRESS('Jours fériés'!$E$2,2,1,1,"Jours fériés")&amp;":"&amp;ADDRESS('Jours fériés'!$E$3,3,1,1)),2,FALSE),IF(AfficherNoSemaine="Oui",IF(UPPER(LEFT(TEXT(T23+1,"jjjj"),1))="J",TEXT(_xlfn.ISOWEEKNUM(T23),"00"),""),"")),"")</f>
        <v/>
      </c>
      <c r="W23" s="10">
        <f t="shared" si="28"/>
        <v>46253</v>
      </c>
      <c r="X23" s="11" t="str">
        <f t="shared" ref="X23" si="138">UPPER(LEFT(TEXT(W23,"jjjj"),1))</f>
        <v>M</v>
      </c>
      <c r="Y23" s="19" t="str">
        <f ca="1">IF(W23&lt;&gt;"",IFERROR(VLOOKUP(W23,INDIRECT(ADDRESS('Jours fériés'!$E$2,2,1,1,"Jours fériés")&amp;":"&amp;ADDRESS('Jours fériés'!$E$3,3,1,1)),2,FALSE),IF(AfficherNoSemaine="Oui",IF(UPPER(LEFT(TEXT(W23+1,"jjjj"),1))="J",TEXT(_xlfn.ISOWEEKNUM(W23),"00"),""),"")),"")</f>
        <v>34</v>
      </c>
      <c r="Z23" s="10">
        <f t="shared" si="30"/>
        <v>46284</v>
      </c>
      <c r="AA23" s="11" t="str">
        <f t="shared" ref="AA23" si="139">UPPER(LEFT(TEXT(Z23,"jjjj"),1))</f>
        <v>S</v>
      </c>
      <c r="AB23" s="19" t="str">
        <f ca="1">IF(Z23&lt;&gt;"",IFERROR(VLOOKUP(Z23,INDIRECT(ADDRESS('Jours fériés'!$E$2,2,1,1,"Jours fériés")&amp;":"&amp;ADDRESS('Jours fériés'!$E$3,3,1,1)),2,FALSE),IF(AfficherNoSemaine="Oui",IF(UPPER(LEFT(TEXT(Z23+1,"jjjj"),1))="J",TEXT(_xlfn.ISOWEEKNUM(Z23),"00"),""),"")),"")</f>
        <v/>
      </c>
      <c r="AC23" s="10">
        <f t="shared" si="32"/>
        <v>46314</v>
      </c>
      <c r="AD23" s="11" t="str">
        <f t="shared" ref="AD23" si="140">UPPER(LEFT(TEXT(AC23,"jjjj"),1))</f>
        <v>L</v>
      </c>
      <c r="AE23" s="19" t="str">
        <f ca="1">IF(AC23&lt;&gt;"",IFERROR(VLOOKUP(AC23,INDIRECT(ADDRESS('Jours fériés'!$E$2,2,1,1,"Jours fériés")&amp;":"&amp;ADDRESS('Jours fériés'!$E$3,3,1,1)),2,FALSE),IF(AfficherNoSemaine="Oui",IF(UPPER(LEFT(TEXT(AC23+1,"jjjj"),1))="J",TEXT(_xlfn.ISOWEEKNUM(AC23),"00"),""),"")),"")</f>
        <v/>
      </c>
      <c r="AF23" s="10">
        <f t="shared" si="34"/>
        <v>46345</v>
      </c>
      <c r="AG23" s="11" t="str">
        <f t="shared" ref="AG23" si="141">UPPER(LEFT(TEXT(AF23,"jjjj"),1))</f>
        <v>J</v>
      </c>
      <c r="AH23" s="19" t="str">
        <f ca="1">IF(AF23&lt;&gt;"",IFERROR(VLOOKUP(AF23,INDIRECT(ADDRESS('Jours fériés'!$E$2,2,1,1,"Jours fériés")&amp;":"&amp;ADDRESS('Jours fériés'!$E$3,3,1,1)),2,FALSE),IF(AfficherNoSemaine="Oui",IF(UPPER(LEFT(TEXT(AF23+1,"jjjj"),1))="J",TEXT(_xlfn.ISOWEEKNUM(AF23),"00"),""),"")),"")</f>
        <v/>
      </c>
      <c r="AI23" s="10">
        <f t="shared" si="36"/>
        <v>46375</v>
      </c>
      <c r="AJ23" s="11" t="str">
        <f t="shared" ref="AJ23" si="142">UPPER(LEFT(TEXT(AI23,"jjjj"),1))</f>
        <v>S</v>
      </c>
      <c r="AK23" s="19" t="str">
        <f ca="1">IF(AI23&lt;&gt;"",IFERROR(VLOOKUP(AI23,INDIRECT(ADDRESS('Jours fériés'!$E$2,2,1,1,"Jours fériés")&amp;":"&amp;ADDRESS('Jours fériés'!$E$3,3,1,1)),2,FALSE),IF(AfficherNoSemaine="Oui",IF(UPPER(LEFT(TEXT(AI23+1,"jjjj"),1))="J",TEXT(_xlfn.ISOWEEKNUM(AI23),"00"),""),"")),"")</f>
        <v/>
      </c>
    </row>
    <row r="24" spans="2:37" s="8" customFormat="1" ht="30" customHeight="1" x14ac:dyDescent="0.2">
      <c r="B24" s="10">
        <f t="shared" si="38"/>
        <v>46042</v>
      </c>
      <c r="C24" s="11" t="str">
        <f t="shared" si="20"/>
        <v>M</v>
      </c>
      <c r="D24" s="19" t="str">
        <f ca="1">IF(B24&lt;&gt;"",IFERROR(VLOOKUP(B24,INDIRECT(ADDRESS('Jours fériés'!$E$2,2,1,1,"Jours fériés")&amp;":"&amp;ADDRESS('Jours fériés'!$E$3,3,1,1)),2,FALSE),IF(AfficherNoSemaine="Oui",IF(UPPER(LEFT(TEXT(B24+1,"jjjj"),1))="J",TEXT(_xlfn.ISOWEEKNUM(B24),"00"),""),"")),"")</f>
        <v/>
      </c>
      <c r="E24" s="10">
        <f t="shared" si="39"/>
        <v>46073</v>
      </c>
      <c r="F24" s="11" t="str">
        <f t="shared" si="21"/>
        <v>V</v>
      </c>
      <c r="G24" s="19" t="str">
        <f ca="1">IF(E24&lt;&gt;"",IFERROR(VLOOKUP(E24,INDIRECT(ADDRESS('Jours fériés'!$E$2,2,1,1,"Jours fériés")&amp;":"&amp;ADDRESS('Jours fériés'!$E$3,3,1,1)),2,FALSE),IF(AfficherNoSemaine="Oui",IF(UPPER(LEFT(TEXT(E24+1,"jjjj"),1))="J",TEXT(_xlfn.ISOWEEKNUM(E24),"00"),""),"")),"")</f>
        <v/>
      </c>
      <c r="H24" s="10">
        <f t="shared" si="22"/>
        <v>46101</v>
      </c>
      <c r="I24" s="11" t="str">
        <f t="shared" si="124"/>
        <v>V</v>
      </c>
      <c r="J24" s="19" t="str">
        <f ca="1">IF(H24&lt;&gt;"",IFERROR(VLOOKUP(H24,INDIRECT(ADDRESS('Jours fériés'!$E$2,2,1,1,"Jours fériés")&amp;":"&amp;ADDRESS('Jours fériés'!$E$3,3,1,1)),2,FALSE),IF(AfficherNoSemaine="Oui",IF(UPPER(LEFT(TEXT(H24+1,"jjjj"),1))="J",TEXT(_xlfn.ISOWEEKNUM(H24),"00"),""),"")),"")</f>
        <v/>
      </c>
      <c r="K24" s="10">
        <f t="shared" si="23"/>
        <v>46132</v>
      </c>
      <c r="L24" s="11" t="str">
        <f t="shared" si="124"/>
        <v>L</v>
      </c>
      <c r="M24" s="19" t="str">
        <f ca="1">IF(K24&lt;&gt;"",IFERROR(VLOOKUP(K24,INDIRECT(ADDRESS('Jours fériés'!$E$2,2,1,1,"Jours fériés")&amp;":"&amp;ADDRESS('Jours fériés'!$E$3,3,1,1)),2,FALSE),IF(AfficherNoSemaine="Oui",IF(UPPER(LEFT(TEXT(K24+1,"jjjj"),1))="J",TEXT(_xlfn.ISOWEEKNUM(K24),"00"),""),"")),"")</f>
        <v/>
      </c>
      <c r="N24" s="10">
        <f t="shared" si="24"/>
        <v>46162</v>
      </c>
      <c r="O24" s="11" t="str">
        <f t="shared" si="124"/>
        <v>M</v>
      </c>
      <c r="P24" s="19" t="str">
        <f ca="1">IF(N24&lt;&gt;"",IFERROR(VLOOKUP(N24,INDIRECT(ADDRESS('Jours fériés'!$E$2,2,1,1,"Jours fériés")&amp;":"&amp;ADDRESS('Jours fériés'!$E$3,3,1,1)),2,FALSE),IF(AfficherNoSemaine="Oui",IF(UPPER(LEFT(TEXT(N24+1,"jjjj"),1))="J",TEXT(_xlfn.ISOWEEKNUM(N24),"00"),""),"")),"")</f>
        <v>21</v>
      </c>
      <c r="Q24" s="10">
        <f t="shared" si="25"/>
        <v>46193</v>
      </c>
      <c r="R24" s="11" t="str">
        <f t="shared" si="124"/>
        <v>S</v>
      </c>
      <c r="S24" s="19" t="str">
        <f ca="1">IF(Q24&lt;&gt;"",IFERROR(VLOOKUP(Q24,INDIRECT(ADDRESS('Jours fériés'!$E$2,2,1,1,"Jours fériés")&amp;":"&amp;ADDRESS('Jours fériés'!$E$3,3,1,1)),2,FALSE),IF(AfficherNoSemaine="Oui",IF(UPPER(LEFT(TEXT(Q24+1,"jjjj"),1))="J",TEXT(_xlfn.ISOWEEKNUM(Q24),"00"),""),"")),"")</f>
        <v/>
      </c>
      <c r="T24" s="10">
        <f t="shared" si="26"/>
        <v>46223</v>
      </c>
      <c r="U24" s="11" t="str">
        <f t="shared" ref="U24" si="143">UPPER(LEFT(TEXT(T24,"jjjj"),1))</f>
        <v>L</v>
      </c>
      <c r="V24" s="19" t="str">
        <f ca="1">IF(T24&lt;&gt;"",IFERROR(VLOOKUP(T24,INDIRECT(ADDRESS('Jours fériés'!$E$2,2,1,1,"Jours fériés")&amp;":"&amp;ADDRESS('Jours fériés'!$E$3,3,1,1)),2,FALSE),IF(AfficherNoSemaine="Oui",IF(UPPER(LEFT(TEXT(T24+1,"jjjj"),1))="J",TEXT(_xlfn.ISOWEEKNUM(T24),"00"),""),"")),"")</f>
        <v/>
      </c>
      <c r="W24" s="10">
        <f t="shared" si="28"/>
        <v>46254</v>
      </c>
      <c r="X24" s="11" t="str">
        <f t="shared" ref="X24" si="144">UPPER(LEFT(TEXT(W24,"jjjj"),1))</f>
        <v>J</v>
      </c>
      <c r="Y24" s="19" t="str">
        <f ca="1">IF(W24&lt;&gt;"",IFERROR(VLOOKUP(W24,INDIRECT(ADDRESS('Jours fériés'!$E$2,2,1,1,"Jours fériés")&amp;":"&amp;ADDRESS('Jours fériés'!$E$3,3,1,1)),2,FALSE),IF(AfficherNoSemaine="Oui",IF(UPPER(LEFT(TEXT(W24+1,"jjjj"),1))="J",TEXT(_xlfn.ISOWEEKNUM(W24),"00"),""),"")),"")</f>
        <v/>
      </c>
      <c r="Z24" s="10">
        <f t="shared" si="30"/>
        <v>46285</v>
      </c>
      <c r="AA24" s="11" t="str">
        <f t="shared" ref="AA24" si="145">UPPER(LEFT(TEXT(Z24,"jjjj"),1))</f>
        <v>D</v>
      </c>
      <c r="AB24" s="19" t="str">
        <f ca="1">IF(Z24&lt;&gt;"",IFERROR(VLOOKUP(Z24,INDIRECT(ADDRESS('Jours fériés'!$E$2,2,1,1,"Jours fériés")&amp;":"&amp;ADDRESS('Jours fériés'!$E$3,3,1,1)),2,FALSE),IF(AfficherNoSemaine="Oui",IF(UPPER(LEFT(TEXT(Z24+1,"jjjj"),1))="J",TEXT(_xlfn.ISOWEEKNUM(Z24),"00"),""),"")),"")</f>
        <v/>
      </c>
      <c r="AC24" s="10">
        <f t="shared" si="32"/>
        <v>46315</v>
      </c>
      <c r="AD24" s="11" t="str">
        <f t="shared" ref="AD24" si="146">UPPER(LEFT(TEXT(AC24,"jjjj"),1))</f>
        <v>M</v>
      </c>
      <c r="AE24" s="19" t="str">
        <f ca="1">IF(AC24&lt;&gt;"",IFERROR(VLOOKUP(AC24,INDIRECT(ADDRESS('Jours fériés'!$E$2,2,1,1,"Jours fériés")&amp;":"&amp;ADDRESS('Jours fériés'!$E$3,3,1,1)),2,FALSE),IF(AfficherNoSemaine="Oui",IF(UPPER(LEFT(TEXT(AC24+1,"jjjj"),1))="J",TEXT(_xlfn.ISOWEEKNUM(AC24),"00"),""),"")),"")</f>
        <v/>
      </c>
      <c r="AF24" s="10">
        <f t="shared" si="34"/>
        <v>46346</v>
      </c>
      <c r="AG24" s="11" t="str">
        <f t="shared" ref="AG24" si="147">UPPER(LEFT(TEXT(AF24,"jjjj"),1))</f>
        <v>V</v>
      </c>
      <c r="AH24" s="19" t="str">
        <f ca="1">IF(AF24&lt;&gt;"",IFERROR(VLOOKUP(AF24,INDIRECT(ADDRESS('Jours fériés'!$E$2,2,1,1,"Jours fériés")&amp;":"&amp;ADDRESS('Jours fériés'!$E$3,3,1,1)),2,FALSE),IF(AfficherNoSemaine="Oui",IF(UPPER(LEFT(TEXT(AF24+1,"jjjj"),1))="J",TEXT(_xlfn.ISOWEEKNUM(AF24),"00"),""),"")),"")</f>
        <v/>
      </c>
      <c r="AI24" s="10">
        <f t="shared" si="36"/>
        <v>46376</v>
      </c>
      <c r="AJ24" s="11" t="str">
        <f t="shared" ref="AJ24" si="148">UPPER(LEFT(TEXT(AI24,"jjjj"),1))</f>
        <v>D</v>
      </c>
      <c r="AK24" s="19" t="str">
        <f ca="1">IF(AI24&lt;&gt;"",IFERROR(VLOOKUP(AI24,INDIRECT(ADDRESS('Jours fériés'!$E$2,2,1,1,"Jours fériés")&amp;":"&amp;ADDRESS('Jours fériés'!$E$3,3,1,1)),2,FALSE),IF(AfficherNoSemaine="Oui",IF(UPPER(LEFT(TEXT(AI24+1,"jjjj"),1))="J",TEXT(_xlfn.ISOWEEKNUM(AI24),"00"),""),"")),"")</f>
        <v/>
      </c>
    </row>
    <row r="25" spans="2:37" s="8" customFormat="1" ht="30" customHeight="1" x14ac:dyDescent="0.2">
      <c r="B25" s="10">
        <f t="shared" si="38"/>
        <v>46043</v>
      </c>
      <c r="C25" s="11" t="str">
        <f t="shared" si="20"/>
        <v>M</v>
      </c>
      <c r="D25" s="19" t="str">
        <f ca="1">IF(B25&lt;&gt;"",IFERROR(VLOOKUP(B25,INDIRECT(ADDRESS('Jours fériés'!$E$2,2,1,1,"Jours fériés")&amp;":"&amp;ADDRESS('Jours fériés'!$E$3,3,1,1)),2,FALSE),IF(AfficherNoSemaine="Oui",IF(UPPER(LEFT(TEXT(B25+1,"jjjj"),1))="J",TEXT(_xlfn.ISOWEEKNUM(B25),"00"),""),"")),"")</f>
        <v>04</v>
      </c>
      <c r="E25" s="10">
        <f t="shared" si="39"/>
        <v>46074</v>
      </c>
      <c r="F25" s="11" t="str">
        <f t="shared" si="21"/>
        <v>S</v>
      </c>
      <c r="G25" s="19" t="str">
        <f ca="1">IF(E25&lt;&gt;"",IFERROR(VLOOKUP(E25,INDIRECT(ADDRESS('Jours fériés'!$E$2,2,1,1,"Jours fériés")&amp;":"&amp;ADDRESS('Jours fériés'!$E$3,3,1,1)),2,FALSE),IF(AfficherNoSemaine="Oui",IF(UPPER(LEFT(TEXT(E25+1,"jjjj"),1))="J",TEXT(_xlfn.ISOWEEKNUM(E25),"00"),""),"")),"")</f>
        <v/>
      </c>
      <c r="H25" s="10">
        <f t="shared" si="22"/>
        <v>46102</v>
      </c>
      <c r="I25" s="11" t="str">
        <f t="shared" si="124"/>
        <v>S</v>
      </c>
      <c r="J25" s="19" t="str">
        <f ca="1">IF(H25&lt;&gt;"",IFERROR(VLOOKUP(H25,INDIRECT(ADDRESS('Jours fériés'!$E$2,2,1,1,"Jours fériés")&amp;":"&amp;ADDRESS('Jours fériés'!$E$3,3,1,1)),2,FALSE),IF(AfficherNoSemaine="Oui",IF(UPPER(LEFT(TEXT(H25+1,"jjjj"),1))="J",TEXT(_xlfn.ISOWEEKNUM(H25),"00"),""),"")),"")</f>
        <v/>
      </c>
      <c r="K25" s="10">
        <f t="shared" si="23"/>
        <v>46133</v>
      </c>
      <c r="L25" s="11" t="str">
        <f t="shared" si="124"/>
        <v>M</v>
      </c>
      <c r="M25" s="19" t="str">
        <f ca="1">IF(K25&lt;&gt;"",IFERROR(VLOOKUP(K25,INDIRECT(ADDRESS('Jours fériés'!$E$2,2,1,1,"Jours fériés")&amp;":"&amp;ADDRESS('Jours fériés'!$E$3,3,1,1)),2,FALSE),IF(AfficherNoSemaine="Oui",IF(UPPER(LEFT(TEXT(K25+1,"jjjj"),1))="J",TEXT(_xlfn.ISOWEEKNUM(K25),"00"),""),"")),"")</f>
        <v/>
      </c>
      <c r="N25" s="10">
        <f t="shared" si="24"/>
        <v>46163</v>
      </c>
      <c r="O25" s="11" t="str">
        <f t="shared" si="124"/>
        <v>J</v>
      </c>
      <c r="P25" s="19" t="str">
        <f ca="1">IF(N25&lt;&gt;"",IFERROR(VLOOKUP(N25,INDIRECT(ADDRESS('Jours fériés'!$E$2,2,1,1,"Jours fériés")&amp;":"&amp;ADDRESS('Jours fériés'!$E$3,3,1,1)),2,FALSE),IF(AfficherNoSemaine="Oui",IF(UPPER(LEFT(TEXT(N25+1,"jjjj"),1))="J",TEXT(_xlfn.ISOWEEKNUM(N25),"00"),""),"")),"")</f>
        <v/>
      </c>
      <c r="Q25" s="10">
        <f t="shared" si="25"/>
        <v>46194</v>
      </c>
      <c r="R25" s="11" t="str">
        <f t="shared" si="124"/>
        <v>D</v>
      </c>
      <c r="S25" s="19" t="str">
        <f ca="1">IF(Q25&lt;&gt;"",IFERROR(VLOOKUP(Q25,INDIRECT(ADDRESS('Jours fériés'!$E$2,2,1,1,"Jours fériés")&amp;":"&amp;ADDRESS('Jours fériés'!$E$3,3,1,1)),2,FALSE),IF(AfficherNoSemaine="Oui",IF(UPPER(LEFT(TEXT(Q25+1,"jjjj"),1))="J",TEXT(_xlfn.ISOWEEKNUM(Q25),"00"),""),"")),"")</f>
        <v/>
      </c>
      <c r="T25" s="10">
        <f t="shared" si="26"/>
        <v>46224</v>
      </c>
      <c r="U25" s="11" t="str">
        <f t="shared" ref="U25" si="149">UPPER(LEFT(TEXT(T25,"jjjj"),1))</f>
        <v>M</v>
      </c>
      <c r="V25" s="19" t="str">
        <f ca="1">IF(T25&lt;&gt;"",IFERROR(VLOOKUP(T25,INDIRECT(ADDRESS('Jours fériés'!$E$2,2,1,1,"Jours fériés")&amp;":"&amp;ADDRESS('Jours fériés'!$E$3,3,1,1)),2,FALSE),IF(AfficherNoSemaine="Oui",IF(UPPER(LEFT(TEXT(T25+1,"jjjj"),1))="J",TEXT(_xlfn.ISOWEEKNUM(T25),"00"),""),"")),"")</f>
        <v>Fête Nationale</v>
      </c>
      <c r="W25" s="10">
        <f t="shared" si="28"/>
        <v>46255</v>
      </c>
      <c r="X25" s="11" t="str">
        <f t="shared" ref="X25" si="150">UPPER(LEFT(TEXT(W25,"jjjj"),1))</f>
        <v>V</v>
      </c>
      <c r="Y25" s="19" t="str">
        <f ca="1">IF(W25&lt;&gt;"",IFERROR(VLOOKUP(W25,INDIRECT(ADDRESS('Jours fériés'!$E$2,2,1,1,"Jours fériés")&amp;":"&amp;ADDRESS('Jours fériés'!$E$3,3,1,1)),2,FALSE),IF(AfficherNoSemaine="Oui",IF(UPPER(LEFT(TEXT(W25+1,"jjjj"),1))="J",TEXT(_xlfn.ISOWEEKNUM(W25),"00"),""),"")),"")</f>
        <v/>
      </c>
      <c r="Z25" s="10">
        <f t="shared" si="30"/>
        <v>46286</v>
      </c>
      <c r="AA25" s="11" t="str">
        <f t="shared" ref="AA25" si="151">UPPER(LEFT(TEXT(Z25,"jjjj"),1))</f>
        <v>L</v>
      </c>
      <c r="AB25" s="19" t="str">
        <f ca="1">IF(Z25&lt;&gt;"",IFERROR(VLOOKUP(Z25,INDIRECT(ADDRESS('Jours fériés'!$E$2,2,1,1,"Jours fériés")&amp;":"&amp;ADDRESS('Jours fériés'!$E$3,3,1,1)),2,FALSE),IF(AfficherNoSemaine="Oui",IF(UPPER(LEFT(TEXT(Z25+1,"jjjj"),1))="J",TEXT(_xlfn.ISOWEEKNUM(Z25),"00"),""),"")),"")</f>
        <v/>
      </c>
      <c r="AC25" s="10">
        <f t="shared" si="32"/>
        <v>46316</v>
      </c>
      <c r="AD25" s="11" t="str">
        <f t="shared" ref="AD25" si="152">UPPER(LEFT(TEXT(AC25,"jjjj"),1))</f>
        <v>M</v>
      </c>
      <c r="AE25" s="19" t="str">
        <f ca="1">IF(AC25&lt;&gt;"",IFERROR(VLOOKUP(AC25,INDIRECT(ADDRESS('Jours fériés'!$E$2,2,1,1,"Jours fériés")&amp;":"&amp;ADDRESS('Jours fériés'!$E$3,3,1,1)),2,FALSE),IF(AfficherNoSemaine="Oui",IF(UPPER(LEFT(TEXT(AC25+1,"jjjj"),1))="J",TEXT(_xlfn.ISOWEEKNUM(AC25),"00"),""),"")),"")</f>
        <v>43</v>
      </c>
      <c r="AF25" s="10">
        <f t="shared" si="34"/>
        <v>46347</v>
      </c>
      <c r="AG25" s="11" t="str">
        <f t="shared" ref="AG25" si="153">UPPER(LEFT(TEXT(AF25,"jjjj"),1))</f>
        <v>S</v>
      </c>
      <c r="AH25" s="19" t="str">
        <f ca="1">IF(AF25&lt;&gt;"",IFERROR(VLOOKUP(AF25,INDIRECT(ADDRESS('Jours fériés'!$E$2,2,1,1,"Jours fériés")&amp;":"&amp;ADDRESS('Jours fériés'!$E$3,3,1,1)),2,FALSE),IF(AfficherNoSemaine="Oui",IF(UPPER(LEFT(TEXT(AF25+1,"jjjj"),1))="J",TEXT(_xlfn.ISOWEEKNUM(AF25),"00"),""),"")),"")</f>
        <v/>
      </c>
      <c r="AI25" s="10">
        <f t="shared" si="36"/>
        <v>46377</v>
      </c>
      <c r="AJ25" s="11" t="str">
        <f t="shared" ref="AJ25" si="154">UPPER(LEFT(TEXT(AI25,"jjjj"),1))</f>
        <v>L</v>
      </c>
      <c r="AK25" s="19" t="str">
        <f ca="1">IF(AI25&lt;&gt;"",IFERROR(VLOOKUP(AI25,INDIRECT(ADDRESS('Jours fériés'!$E$2,2,1,1,"Jours fériés")&amp;":"&amp;ADDRESS('Jours fériés'!$E$3,3,1,1)),2,FALSE),IF(AfficherNoSemaine="Oui",IF(UPPER(LEFT(TEXT(AI25+1,"jjjj"),1))="J",TEXT(_xlfn.ISOWEEKNUM(AI25),"00"),""),"")),"")</f>
        <v/>
      </c>
    </row>
    <row r="26" spans="2:37" s="8" customFormat="1" ht="30" customHeight="1" x14ac:dyDescent="0.2">
      <c r="B26" s="10">
        <f t="shared" si="38"/>
        <v>46044</v>
      </c>
      <c r="C26" s="11" t="str">
        <f t="shared" si="20"/>
        <v>J</v>
      </c>
      <c r="D26" s="19" t="str">
        <f ca="1">IF(B26&lt;&gt;"",IFERROR(VLOOKUP(B26,INDIRECT(ADDRESS('Jours fériés'!$E$2,2,1,1,"Jours fériés")&amp;":"&amp;ADDRESS('Jours fériés'!$E$3,3,1,1)),2,FALSE),IF(AfficherNoSemaine="Oui",IF(UPPER(LEFT(TEXT(B26+1,"jjjj"),1))="J",TEXT(_xlfn.ISOWEEKNUM(B26),"00"),""),"")),"")</f>
        <v/>
      </c>
      <c r="E26" s="10">
        <f t="shared" si="39"/>
        <v>46075</v>
      </c>
      <c r="F26" s="11" t="str">
        <f t="shared" si="21"/>
        <v>D</v>
      </c>
      <c r="G26" s="19" t="str">
        <f ca="1">IF(E26&lt;&gt;"",IFERROR(VLOOKUP(E26,INDIRECT(ADDRESS('Jours fériés'!$E$2,2,1,1,"Jours fériés")&amp;":"&amp;ADDRESS('Jours fériés'!$E$3,3,1,1)),2,FALSE),IF(AfficherNoSemaine="Oui",IF(UPPER(LEFT(TEXT(E26+1,"jjjj"),1))="J",TEXT(_xlfn.ISOWEEKNUM(E26),"00"),""),"")),"")</f>
        <v/>
      </c>
      <c r="H26" s="10">
        <f t="shared" si="22"/>
        <v>46103</v>
      </c>
      <c r="I26" s="11" t="str">
        <f t="shared" si="124"/>
        <v>D</v>
      </c>
      <c r="J26" s="19" t="str">
        <f ca="1">IF(H26&lt;&gt;"",IFERROR(VLOOKUP(H26,INDIRECT(ADDRESS('Jours fériés'!$E$2,2,1,1,"Jours fériés")&amp;":"&amp;ADDRESS('Jours fériés'!$E$3,3,1,1)),2,FALSE),IF(AfficherNoSemaine="Oui",IF(UPPER(LEFT(TEXT(H26+1,"jjjj"),1))="J",TEXT(_xlfn.ISOWEEKNUM(H26),"00"),""),"")),"")</f>
        <v/>
      </c>
      <c r="K26" s="10">
        <f t="shared" si="23"/>
        <v>46134</v>
      </c>
      <c r="L26" s="11" t="str">
        <f t="shared" si="124"/>
        <v>M</v>
      </c>
      <c r="M26" s="19" t="str">
        <f ca="1">IF(K26&lt;&gt;"",IFERROR(VLOOKUP(K26,INDIRECT(ADDRESS('Jours fériés'!$E$2,2,1,1,"Jours fériés")&amp;":"&amp;ADDRESS('Jours fériés'!$E$3,3,1,1)),2,FALSE),IF(AfficherNoSemaine="Oui",IF(UPPER(LEFT(TEXT(K26+1,"jjjj"),1))="J",TEXT(_xlfn.ISOWEEKNUM(K26),"00"),""),"")),"")</f>
        <v>17</v>
      </c>
      <c r="N26" s="10">
        <f t="shared" si="24"/>
        <v>46164</v>
      </c>
      <c r="O26" s="11" t="str">
        <f t="shared" si="124"/>
        <v>V</v>
      </c>
      <c r="P26" s="19" t="str">
        <f ca="1">IF(N26&lt;&gt;"",IFERROR(VLOOKUP(N26,INDIRECT(ADDRESS('Jours fériés'!$E$2,2,1,1,"Jours fériés")&amp;":"&amp;ADDRESS('Jours fériés'!$E$3,3,1,1)),2,FALSE),IF(AfficherNoSemaine="Oui",IF(UPPER(LEFT(TEXT(N26+1,"jjjj"),1))="J",TEXT(_xlfn.ISOWEEKNUM(N26),"00"),""),"")),"")</f>
        <v/>
      </c>
      <c r="Q26" s="10">
        <f t="shared" si="25"/>
        <v>46195</v>
      </c>
      <c r="R26" s="11" t="str">
        <f t="shared" si="124"/>
        <v>L</v>
      </c>
      <c r="S26" s="19" t="str">
        <f ca="1">IF(Q26&lt;&gt;"",IFERROR(VLOOKUP(Q26,INDIRECT(ADDRESS('Jours fériés'!$E$2,2,1,1,"Jours fériés")&amp;":"&amp;ADDRESS('Jours fériés'!$E$3,3,1,1)),2,FALSE),IF(AfficherNoSemaine="Oui",IF(UPPER(LEFT(TEXT(Q26+1,"jjjj"),1))="J",TEXT(_xlfn.ISOWEEKNUM(Q26),"00"),""),"")),"")</f>
        <v/>
      </c>
      <c r="T26" s="10">
        <f t="shared" si="26"/>
        <v>46225</v>
      </c>
      <c r="U26" s="11" t="str">
        <f t="shared" ref="U26" si="155">UPPER(LEFT(TEXT(T26,"jjjj"),1))</f>
        <v>M</v>
      </c>
      <c r="V26" s="19" t="str">
        <f ca="1">IF(T26&lt;&gt;"",IFERROR(VLOOKUP(T26,INDIRECT(ADDRESS('Jours fériés'!$E$2,2,1,1,"Jours fériés")&amp;":"&amp;ADDRESS('Jours fériés'!$E$3,3,1,1)),2,FALSE),IF(AfficherNoSemaine="Oui",IF(UPPER(LEFT(TEXT(T26+1,"jjjj"),1))="J",TEXT(_xlfn.ISOWEEKNUM(T26),"00"),""),"")),"")</f>
        <v>30</v>
      </c>
      <c r="W26" s="10">
        <f t="shared" si="28"/>
        <v>46256</v>
      </c>
      <c r="X26" s="11" t="str">
        <f t="shared" ref="X26" si="156">UPPER(LEFT(TEXT(W26,"jjjj"),1))</f>
        <v>S</v>
      </c>
      <c r="Y26" s="19" t="str">
        <f ca="1">IF(W26&lt;&gt;"",IFERROR(VLOOKUP(W26,INDIRECT(ADDRESS('Jours fériés'!$E$2,2,1,1,"Jours fériés")&amp;":"&amp;ADDRESS('Jours fériés'!$E$3,3,1,1)),2,FALSE),IF(AfficherNoSemaine="Oui",IF(UPPER(LEFT(TEXT(W26+1,"jjjj"),1))="J",TEXT(_xlfn.ISOWEEKNUM(W26),"00"),""),"")),"")</f>
        <v/>
      </c>
      <c r="Z26" s="10">
        <f t="shared" si="30"/>
        <v>46287</v>
      </c>
      <c r="AA26" s="11" t="str">
        <f t="shared" ref="AA26" si="157">UPPER(LEFT(TEXT(Z26,"jjjj"),1))</f>
        <v>M</v>
      </c>
      <c r="AB26" s="19" t="str">
        <f ca="1">IF(Z26&lt;&gt;"",IFERROR(VLOOKUP(Z26,INDIRECT(ADDRESS('Jours fériés'!$E$2,2,1,1,"Jours fériés")&amp;":"&amp;ADDRESS('Jours fériés'!$E$3,3,1,1)),2,FALSE),IF(AfficherNoSemaine="Oui",IF(UPPER(LEFT(TEXT(Z26+1,"jjjj"),1))="J",TEXT(_xlfn.ISOWEEKNUM(Z26),"00"),""),"")),"")</f>
        <v/>
      </c>
      <c r="AC26" s="10">
        <f t="shared" si="32"/>
        <v>46317</v>
      </c>
      <c r="AD26" s="11" t="str">
        <f t="shared" ref="AD26" si="158">UPPER(LEFT(TEXT(AC26,"jjjj"),1))</f>
        <v>J</v>
      </c>
      <c r="AE26" s="19" t="str">
        <f ca="1">IF(AC26&lt;&gt;"",IFERROR(VLOOKUP(AC26,INDIRECT(ADDRESS('Jours fériés'!$E$2,2,1,1,"Jours fériés")&amp;":"&amp;ADDRESS('Jours fériés'!$E$3,3,1,1)),2,FALSE),IF(AfficherNoSemaine="Oui",IF(UPPER(LEFT(TEXT(AC26+1,"jjjj"),1))="J",TEXT(_xlfn.ISOWEEKNUM(AC26),"00"),""),"")),"")</f>
        <v/>
      </c>
      <c r="AF26" s="10">
        <f t="shared" si="34"/>
        <v>46348</v>
      </c>
      <c r="AG26" s="11" t="str">
        <f t="shared" ref="AG26" si="159">UPPER(LEFT(TEXT(AF26,"jjjj"),1))</f>
        <v>D</v>
      </c>
      <c r="AH26" s="19" t="str">
        <f ca="1">IF(AF26&lt;&gt;"",IFERROR(VLOOKUP(AF26,INDIRECT(ADDRESS('Jours fériés'!$E$2,2,1,1,"Jours fériés")&amp;":"&amp;ADDRESS('Jours fériés'!$E$3,3,1,1)),2,FALSE),IF(AfficherNoSemaine="Oui",IF(UPPER(LEFT(TEXT(AF26+1,"jjjj"),1))="J",TEXT(_xlfn.ISOWEEKNUM(AF26),"00"),""),"")),"")</f>
        <v/>
      </c>
      <c r="AI26" s="10">
        <f t="shared" si="36"/>
        <v>46378</v>
      </c>
      <c r="AJ26" s="11" t="str">
        <f t="shared" ref="AJ26" si="160">UPPER(LEFT(TEXT(AI26,"jjjj"),1))</f>
        <v>M</v>
      </c>
      <c r="AK26" s="19" t="str">
        <f ca="1">IF(AI26&lt;&gt;"",IFERROR(VLOOKUP(AI26,INDIRECT(ADDRESS('Jours fériés'!$E$2,2,1,1,"Jours fériés")&amp;":"&amp;ADDRESS('Jours fériés'!$E$3,3,1,1)),2,FALSE),IF(AfficherNoSemaine="Oui",IF(UPPER(LEFT(TEXT(AI26+1,"jjjj"),1))="J",TEXT(_xlfn.ISOWEEKNUM(AI26),"00"),""),"")),"")</f>
        <v/>
      </c>
    </row>
    <row r="27" spans="2:37" s="8" customFormat="1" ht="30" customHeight="1" x14ac:dyDescent="0.2">
      <c r="B27" s="10">
        <f t="shared" si="38"/>
        <v>46045</v>
      </c>
      <c r="C27" s="11" t="str">
        <f t="shared" si="20"/>
        <v>V</v>
      </c>
      <c r="D27" s="19" t="str">
        <f ca="1">IF(B27&lt;&gt;"",IFERROR(VLOOKUP(B27,INDIRECT(ADDRESS('Jours fériés'!$E$2,2,1,1,"Jours fériés")&amp;":"&amp;ADDRESS('Jours fériés'!$E$3,3,1,1)),2,FALSE),IF(AfficherNoSemaine="Oui",IF(UPPER(LEFT(TEXT(B27+1,"jjjj"),1))="J",TEXT(_xlfn.ISOWEEKNUM(B27),"00"),""),"")),"")</f>
        <v/>
      </c>
      <c r="E27" s="10">
        <f t="shared" si="39"/>
        <v>46076</v>
      </c>
      <c r="F27" s="11" t="str">
        <f t="shared" si="21"/>
        <v>L</v>
      </c>
      <c r="G27" s="19" t="str">
        <f ca="1">IF(E27&lt;&gt;"",IFERROR(VLOOKUP(E27,INDIRECT(ADDRESS('Jours fériés'!$E$2,2,1,1,"Jours fériés")&amp;":"&amp;ADDRESS('Jours fériés'!$E$3,3,1,1)),2,FALSE),IF(AfficherNoSemaine="Oui",IF(UPPER(LEFT(TEXT(E27+1,"jjjj"),1))="J",TEXT(_xlfn.ISOWEEKNUM(E27),"00"),""),"")),"")</f>
        <v/>
      </c>
      <c r="H27" s="10">
        <f t="shared" si="22"/>
        <v>46104</v>
      </c>
      <c r="I27" s="11" t="str">
        <f t="shared" si="124"/>
        <v>L</v>
      </c>
      <c r="J27" s="19" t="str">
        <f ca="1">IF(H27&lt;&gt;"",IFERROR(VLOOKUP(H27,INDIRECT(ADDRESS('Jours fériés'!$E$2,2,1,1,"Jours fériés")&amp;":"&amp;ADDRESS('Jours fériés'!$E$3,3,1,1)),2,FALSE),IF(AfficherNoSemaine="Oui",IF(UPPER(LEFT(TEXT(H27+1,"jjjj"),1))="J",TEXT(_xlfn.ISOWEEKNUM(H27),"00"),""),"")),"")</f>
        <v/>
      </c>
      <c r="K27" s="10">
        <f t="shared" si="23"/>
        <v>46135</v>
      </c>
      <c r="L27" s="11" t="str">
        <f t="shared" si="124"/>
        <v>J</v>
      </c>
      <c r="M27" s="19" t="str">
        <f ca="1">IF(K27&lt;&gt;"",IFERROR(VLOOKUP(K27,INDIRECT(ADDRESS('Jours fériés'!$E$2,2,1,1,"Jours fériés")&amp;":"&amp;ADDRESS('Jours fériés'!$E$3,3,1,1)),2,FALSE),IF(AfficherNoSemaine="Oui",IF(UPPER(LEFT(TEXT(K27+1,"jjjj"),1))="J",TEXT(_xlfn.ISOWEEKNUM(K27),"00"),""),"")),"")</f>
        <v/>
      </c>
      <c r="N27" s="10">
        <f t="shared" si="24"/>
        <v>46165</v>
      </c>
      <c r="O27" s="11" t="str">
        <f t="shared" si="124"/>
        <v>S</v>
      </c>
      <c r="P27" s="19" t="str">
        <f ca="1">IF(N27&lt;&gt;"",IFERROR(VLOOKUP(N27,INDIRECT(ADDRESS('Jours fériés'!$E$2,2,1,1,"Jours fériés")&amp;":"&amp;ADDRESS('Jours fériés'!$E$3,3,1,1)),2,FALSE),IF(AfficherNoSemaine="Oui",IF(UPPER(LEFT(TEXT(N27+1,"jjjj"),1))="J",TEXT(_xlfn.ISOWEEKNUM(N27),"00"),""),"")),"")</f>
        <v/>
      </c>
      <c r="Q27" s="10">
        <f t="shared" si="25"/>
        <v>46196</v>
      </c>
      <c r="R27" s="11" t="str">
        <f t="shared" si="124"/>
        <v>M</v>
      </c>
      <c r="S27" s="19" t="str">
        <f ca="1">IF(Q27&lt;&gt;"",IFERROR(VLOOKUP(Q27,INDIRECT(ADDRESS('Jours fériés'!$E$2,2,1,1,"Jours fériés")&amp;":"&amp;ADDRESS('Jours fériés'!$E$3,3,1,1)),2,FALSE),IF(AfficherNoSemaine="Oui",IF(UPPER(LEFT(TEXT(Q27+1,"jjjj"),1))="J",TEXT(_xlfn.ISOWEEKNUM(Q27),"00"),""),"")),"")</f>
        <v/>
      </c>
      <c r="T27" s="10">
        <f t="shared" si="26"/>
        <v>46226</v>
      </c>
      <c r="U27" s="11" t="str">
        <f t="shared" ref="U27" si="161">UPPER(LEFT(TEXT(T27,"jjjj"),1))</f>
        <v>J</v>
      </c>
      <c r="V27" s="19" t="str">
        <f ca="1">IF(T27&lt;&gt;"",IFERROR(VLOOKUP(T27,INDIRECT(ADDRESS('Jours fériés'!$E$2,2,1,1,"Jours fériés")&amp;":"&amp;ADDRESS('Jours fériés'!$E$3,3,1,1)),2,FALSE),IF(AfficherNoSemaine="Oui",IF(UPPER(LEFT(TEXT(T27+1,"jjjj"),1))="J",TEXT(_xlfn.ISOWEEKNUM(T27),"00"),""),"")),"")</f>
        <v/>
      </c>
      <c r="W27" s="10">
        <f t="shared" si="28"/>
        <v>46257</v>
      </c>
      <c r="X27" s="11" t="str">
        <f t="shared" ref="X27" si="162">UPPER(LEFT(TEXT(W27,"jjjj"),1))</f>
        <v>D</v>
      </c>
      <c r="Y27" s="19" t="str">
        <f ca="1">IF(W27&lt;&gt;"",IFERROR(VLOOKUP(W27,INDIRECT(ADDRESS('Jours fériés'!$E$2,2,1,1,"Jours fériés")&amp;":"&amp;ADDRESS('Jours fériés'!$E$3,3,1,1)),2,FALSE),IF(AfficherNoSemaine="Oui",IF(UPPER(LEFT(TEXT(W27+1,"jjjj"),1))="J",TEXT(_xlfn.ISOWEEKNUM(W27),"00"),""),"")),"")</f>
        <v/>
      </c>
      <c r="Z27" s="10">
        <f t="shared" si="30"/>
        <v>46288</v>
      </c>
      <c r="AA27" s="11" t="str">
        <f t="shared" ref="AA27" si="163">UPPER(LEFT(TEXT(Z27,"jjjj"),1))</f>
        <v>M</v>
      </c>
      <c r="AB27" s="19" t="str">
        <f ca="1">IF(Z27&lt;&gt;"",IFERROR(VLOOKUP(Z27,INDIRECT(ADDRESS('Jours fériés'!$E$2,2,1,1,"Jours fériés")&amp;":"&amp;ADDRESS('Jours fériés'!$E$3,3,1,1)),2,FALSE),IF(AfficherNoSemaine="Oui",IF(UPPER(LEFT(TEXT(Z27+1,"jjjj"),1))="J",TEXT(_xlfn.ISOWEEKNUM(Z27),"00"),""),"")),"")</f>
        <v>39</v>
      </c>
      <c r="AC27" s="10">
        <f t="shared" si="32"/>
        <v>46318</v>
      </c>
      <c r="AD27" s="11" t="str">
        <f t="shared" ref="AD27" si="164">UPPER(LEFT(TEXT(AC27,"jjjj"),1))</f>
        <v>V</v>
      </c>
      <c r="AE27" s="19" t="str">
        <f ca="1">IF(AC27&lt;&gt;"",IFERROR(VLOOKUP(AC27,INDIRECT(ADDRESS('Jours fériés'!$E$2,2,1,1,"Jours fériés")&amp;":"&amp;ADDRESS('Jours fériés'!$E$3,3,1,1)),2,FALSE),IF(AfficherNoSemaine="Oui",IF(UPPER(LEFT(TEXT(AC27+1,"jjjj"),1))="J",TEXT(_xlfn.ISOWEEKNUM(AC27),"00"),""),"")),"")</f>
        <v/>
      </c>
      <c r="AF27" s="10">
        <f t="shared" si="34"/>
        <v>46349</v>
      </c>
      <c r="AG27" s="11" t="str">
        <f t="shared" ref="AG27" si="165">UPPER(LEFT(TEXT(AF27,"jjjj"),1))</f>
        <v>L</v>
      </c>
      <c r="AH27" s="19" t="str">
        <f ca="1">IF(AF27&lt;&gt;"",IFERROR(VLOOKUP(AF27,INDIRECT(ADDRESS('Jours fériés'!$E$2,2,1,1,"Jours fériés")&amp;":"&amp;ADDRESS('Jours fériés'!$E$3,3,1,1)),2,FALSE),IF(AfficherNoSemaine="Oui",IF(UPPER(LEFT(TEXT(AF27+1,"jjjj"),1))="J",TEXT(_xlfn.ISOWEEKNUM(AF27),"00"),""),"")),"")</f>
        <v/>
      </c>
      <c r="AI27" s="10">
        <f t="shared" si="36"/>
        <v>46379</v>
      </c>
      <c r="AJ27" s="11" t="str">
        <f t="shared" ref="AJ27" si="166">UPPER(LEFT(TEXT(AI27,"jjjj"),1))</f>
        <v>M</v>
      </c>
      <c r="AK27" s="19" t="str">
        <f ca="1">IF(AI27&lt;&gt;"",IFERROR(VLOOKUP(AI27,INDIRECT(ADDRESS('Jours fériés'!$E$2,2,1,1,"Jours fériés")&amp;":"&amp;ADDRESS('Jours fériés'!$E$3,3,1,1)),2,FALSE),IF(AfficherNoSemaine="Oui",IF(UPPER(LEFT(TEXT(AI27+1,"jjjj"),1))="J",TEXT(_xlfn.ISOWEEKNUM(AI27),"00"),""),"")),"")</f>
        <v>52</v>
      </c>
    </row>
    <row r="28" spans="2:37" s="8" customFormat="1" ht="30" customHeight="1" x14ac:dyDescent="0.2">
      <c r="B28" s="10">
        <f t="shared" si="38"/>
        <v>46046</v>
      </c>
      <c r="C28" s="11" t="str">
        <f t="shared" si="20"/>
        <v>S</v>
      </c>
      <c r="D28" s="19" t="str">
        <f ca="1">IF(B28&lt;&gt;"",IFERROR(VLOOKUP(B28,INDIRECT(ADDRESS('Jours fériés'!$E$2,2,1,1,"Jours fériés")&amp;":"&amp;ADDRESS('Jours fériés'!$E$3,3,1,1)),2,FALSE),IF(AfficherNoSemaine="Oui",IF(UPPER(LEFT(TEXT(B28+1,"jjjj"),1))="J",TEXT(_xlfn.ISOWEEKNUM(B28),"00"),""),"")),"")</f>
        <v/>
      </c>
      <c r="E28" s="10">
        <f t="shared" si="39"/>
        <v>46077</v>
      </c>
      <c r="F28" s="11" t="str">
        <f t="shared" si="21"/>
        <v>M</v>
      </c>
      <c r="G28" s="19" t="str">
        <f ca="1">IF(E28&lt;&gt;"",IFERROR(VLOOKUP(E28,INDIRECT(ADDRESS('Jours fériés'!$E$2,2,1,1,"Jours fériés")&amp;":"&amp;ADDRESS('Jours fériés'!$E$3,3,1,1)),2,FALSE),IF(AfficherNoSemaine="Oui",IF(UPPER(LEFT(TEXT(E28+1,"jjjj"),1))="J",TEXT(_xlfn.ISOWEEKNUM(E28),"00"),""),"")),"")</f>
        <v/>
      </c>
      <c r="H28" s="10">
        <f t="shared" si="22"/>
        <v>46105</v>
      </c>
      <c r="I28" s="11" t="str">
        <f t="shared" si="124"/>
        <v>M</v>
      </c>
      <c r="J28" s="19" t="str">
        <f ca="1">IF(H28&lt;&gt;"",IFERROR(VLOOKUP(H28,INDIRECT(ADDRESS('Jours fériés'!$E$2,2,1,1,"Jours fériés")&amp;":"&amp;ADDRESS('Jours fériés'!$E$3,3,1,1)),2,FALSE),IF(AfficherNoSemaine="Oui",IF(UPPER(LEFT(TEXT(H28+1,"jjjj"),1))="J",TEXT(_xlfn.ISOWEEKNUM(H28),"00"),""),"")),"")</f>
        <v/>
      </c>
      <c r="K28" s="10">
        <f t="shared" si="23"/>
        <v>46136</v>
      </c>
      <c r="L28" s="11" t="str">
        <f t="shared" si="124"/>
        <v>V</v>
      </c>
      <c r="M28" s="19" t="str">
        <f ca="1">IF(K28&lt;&gt;"",IFERROR(VLOOKUP(K28,INDIRECT(ADDRESS('Jours fériés'!$E$2,2,1,1,"Jours fériés")&amp;":"&amp;ADDRESS('Jours fériés'!$E$3,3,1,1)),2,FALSE),IF(AfficherNoSemaine="Oui",IF(UPPER(LEFT(TEXT(K28+1,"jjjj"),1))="J",TEXT(_xlfn.ISOWEEKNUM(K28),"00"),""),"")),"")</f>
        <v/>
      </c>
      <c r="N28" s="10">
        <f t="shared" si="24"/>
        <v>46166</v>
      </c>
      <c r="O28" s="11" t="str">
        <f t="shared" si="124"/>
        <v>D</v>
      </c>
      <c r="P28" s="19" t="str">
        <f ca="1">IF(N28&lt;&gt;"",IFERROR(VLOOKUP(N28,INDIRECT(ADDRESS('Jours fériés'!$E$2,2,1,1,"Jours fériés")&amp;":"&amp;ADDRESS('Jours fériés'!$E$3,3,1,1)),2,FALSE),IF(AfficherNoSemaine="Oui",IF(UPPER(LEFT(TEXT(N28+1,"jjjj"),1))="J",TEXT(_xlfn.ISOWEEKNUM(N28),"00"),""),"")),"")</f>
        <v>Pentecôte</v>
      </c>
      <c r="Q28" s="10">
        <f t="shared" si="25"/>
        <v>46197</v>
      </c>
      <c r="R28" s="11" t="str">
        <f t="shared" si="124"/>
        <v>M</v>
      </c>
      <c r="S28" s="19" t="str">
        <f ca="1">IF(Q28&lt;&gt;"",IFERROR(VLOOKUP(Q28,INDIRECT(ADDRESS('Jours fériés'!$E$2,2,1,1,"Jours fériés")&amp;":"&amp;ADDRESS('Jours fériés'!$E$3,3,1,1)),2,FALSE),IF(AfficherNoSemaine="Oui",IF(UPPER(LEFT(TEXT(Q28+1,"jjjj"),1))="J",TEXT(_xlfn.ISOWEEKNUM(Q28),"00"),""),"")),"")</f>
        <v>26</v>
      </c>
      <c r="T28" s="10">
        <f t="shared" si="26"/>
        <v>46227</v>
      </c>
      <c r="U28" s="11" t="str">
        <f t="shared" ref="U28" si="167">UPPER(LEFT(TEXT(T28,"jjjj"),1))</f>
        <v>V</v>
      </c>
      <c r="V28" s="19" t="str">
        <f ca="1">IF(T28&lt;&gt;"",IFERROR(VLOOKUP(T28,INDIRECT(ADDRESS('Jours fériés'!$E$2,2,1,1,"Jours fériés")&amp;":"&amp;ADDRESS('Jours fériés'!$E$3,3,1,1)),2,FALSE),IF(AfficherNoSemaine="Oui",IF(UPPER(LEFT(TEXT(T28+1,"jjjj"),1))="J",TEXT(_xlfn.ISOWEEKNUM(T28),"00"),""),"")),"")</f>
        <v/>
      </c>
      <c r="W28" s="10">
        <f t="shared" si="28"/>
        <v>46258</v>
      </c>
      <c r="X28" s="11" t="str">
        <f t="shared" ref="X28" si="168">UPPER(LEFT(TEXT(W28,"jjjj"),1))</f>
        <v>L</v>
      </c>
      <c r="Y28" s="19" t="str">
        <f ca="1">IF(W28&lt;&gt;"",IFERROR(VLOOKUP(W28,INDIRECT(ADDRESS('Jours fériés'!$E$2,2,1,1,"Jours fériés")&amp;":"&amp;ADDRESS('Jours fériés'!$E$3,3,1,1)),2,FALSE),IF(AfficherNoSemaine="Oui",IF(UPPER(LEFT(TEXT(W28+1,"jjjj"),1))="J",TEXT(_xlfn.ISOWEEKNUM(W28),"00"),""),"")),"")</f>
        <v/>
      </c>
      <c r="Z28" s="10">
        <f t="shared" si="30"/>
        <v>46289</v>
      </c>
      <c r="AA28" s="11" t="str">
        <f t="shared" ref="AA28" si="169">UPPER(LEFT(TEXT(Z28,"jjjj"),1))</f>
        <v>J</v>
      </c>
      <c r="AB28" s="19" t="str">
        <f ca="1">IF(Z28&lt;&gt;"",IFERROR(VLOOKUP(Z28,INDIRECT(ADDRESS('Jours fériés'!$E$2,2,1,1,"Jours fériés")&amp;":"&amp;ADDRESS('Jours fériés'!$E$3,3,1,1)),2,FALSE),IF(AfficherNoSemaine="Oui",IF(UPPER(LEFT(TEXT(Z28+1,"jjjj"),1))="J",TEXT(_xlfn.ISOWEEKNUM(Z28),"00"),""),"")),"")</f>
        <v/>
      </c>
      <c r="AC28" s="10">
        <f t="shared" si="32"/>
        <v>46319</v>
      </c>
      <c r="AD28" s="11" t="str">
        <f t="shared" ref="AD28" si="170">UPPER(LEFT(TEXT(AC28,"jjjj"),1))</f>
        <v>S</v>
      </c>
      <c r="AE28" s="19" t="str">
        <f ca="1">IF(AC28&lt;&gt;"",IFERROR(VLOOKUP(AC28,INDIRECT(ADDRESS('Jours fériés'!$E$2,2,1,1,"Jours fériés")&amp;":"&amp;ADDRESS('Jours fériés'!$E$3,3,1,1)),2,FALSE),IF(AfficherNoSemaine="Oui",IF(UPPER(LEFT(TEXT(AC28+1,"jjjj"),1))="J",TEXT(_xlfn.ISOWEEKNUM(AC28),"00"),""),"")),"")</f>
        <v/>
      </c>
      <c r="AF28" s="10">
        <f t="shared" si="34"/>
        <v>46350</v>
      </c>
      <c r="AG28" s="11" t="str">
        <f t="shared" ref="AG28" si="171">UPPER(LEFT(TEXT(AF28,"jjjj"),1))</f>
        <v>M</v>
      </c>
      <c r="AH28" s="19" t="str">
        <f ca="1">IF(AF28&lt;&gt;"",IFERROR(VLOOKUP(AF28,INDIRECT(ADDRESS('Jours fériés'!$E$2,2,1,1,"Jours fériés")&amp;":"&amp;ADDRESS('Jours fériés'!$E$3,3,1,1)),2,FALSE),IF(AfficherNoSemaine="Oui",IF(UPPER(LEFT(TEXT(AF28+1,"jjjj"),1))="J",TEXT(_xlfn.ISOWEEKNUM(AF28),"00"),""),"")),"")</f>
        <v/>
      </c>
      <c r="AI28" s="10">
        <f t="shared" si="36"/>
        <v>46380</v>
      </c>
      <c r="AJ28" s="11" t="str">
        <f t="shared" ref="AJ28" si="172">UPPER(LEFT(TEXT(AI28,"jjjj"),1))</f>
        <v>J</v>
      </c>
      <c r="AK28" s="19" t="str">
        <f ca="1">IF(AI28&lt;&gt;"",IFERROR(VLOOKUP(AI28,INDIRECT(ADDRESS('Jours fériés'!$E$2,2,1,1,"Jours fériés")&amp;":"&amp;ADDRESS('Jours fériés'!$E$3,3,1,1)),2,FALSE),IF(AfficherNoSemaine="Oui",IF(UPPER(LEFT(TEXT(AI28+1,"jjjj"),1))="J",TEXT(_xlfn.ISOWEEKNUM(AI28),"00"),""),"")),"")</f>
        <v/>
      </c>
    </row>
    <row r="29" spans="2:37" s="8" customFormat="1" ht="30" customHeight="1" x14ac:dyDescent="0.2">
      <c r="B29" s="10">
        <f t="shared" si="38"/>
        <v>46047</v>
      </c>
      <c r="C29" s="11" t="str">
        <f t="shared" si="20"/>
        <v>D</v>
      </c>
      <c r="D29" s="19" t="str">
        <f ca="1">IF(B29&lt;&gt;"",IFERROR(VLOOKUP(B29,INDIRECT(ADDRESS('Jours fériés'!$E$2,2,1,1,"Jours fériés")&amp;":"&amp;ADDRESS('Jours fériés'!$E$3,3,1,1)),2,FALSE),IF(AfficherNoSemaine="Oui",IF(UPPER(LEFT(TEXT(B29+1,"jjjj"),1))="J",TEXT(_xlfn.ISOWEEKNUM(B29),"00"),""),"")),"")</f>
        <v/>
      </c>
      <c r="E29" s="10">
        <f t="shared" si="39"/>
        <v>46078</v>
      </c>
      <c r="F29" s="11" t="str">
        <f t="shared" si="21"/>
        <v>M</v>
      </c>
      <c r="G29" s="19" t="str">
        <f ca="1">IF(E29&lt;&gt;"",IFERROR(VLOOKUP(E29,INDIRECT(ADDRESS('Jours fériés'!$E$2,2,1,1,"Jours fériés")&amp;":"&amp;ADDRESS('Jours fériés'!$E$3,3,1,1)),2,FALSE),IF(AfficherNoSemaine="Oui",IF(UPPER(LEFT(TEXT(E29+1,"jjjj"),1))="J",TEXT(_xlfn.ISOWEEKNUM(E29),"00"),""),"")),"")</f>
        <v>09</v>
      </c>
      <c r="H29" s="10">
        <f t="shared" si="22"/>
        <v>46106</v>
      </c>
      <c r="I29" s="11" t="str">
        <f t="shared" si="124"/>
        <v>M</v>
      </c>
      <c r="J29" s="19" t="str">
        <f ca="1">IF(H29&lt;&gt;"",IFERROR(VLOOKUP(H29,INDIRECT(ADDRESS('Jours fériés'!$E$2,2,1,1,"Jours fériés")&amp;":"&amp;ADDRESS('Jours fériés'!$E$3,3,1,1)),2,FALSE),IF(AfficherNoSemaine="Oui",IF(UPPER(LEFT(TEXT(H29+1,"jjjj"),1))="J",TEXT(_xlfn.ISOWEEKNUM(H29),"00"),""),"")),"")</f>
        <v>13</v>
      </c>
      <c r="K29" s="10">
        <f t="shared" si="23"/>
        <v>46137</v>
      </c>
      <c r="L29" s="11" t="str">
        <f t="shared" si="124"/>
        <v>S</v>
      </c>
      <c r="M29" s="19" t="str">
        <f ca="1">IF(K29&lt;&gt;"",IFERROR(VLOOKUP(K29,INDIRECT(ADDRESS('Jours fériés'!$E$2,2,1,1,"Jours fériés")&amp;":"&amp;ADDRESS('Jours fériés'!$E$3,3,1,1)),2,FALSE),IF(AfficherNoSemaine="Oui",IF(UPPER(LEFT(TEXT(K29+1,"jjjj"),1))="J",TEXT(_xlfn.ISOWEEKNUM(K29),"00"),""),"")),"")</f>
        <v/>
      </c>
      <c r="N29" s="10">
        <f t="shared" si="24"/>
        <v>46167</v>
      </c>
      <c r="O29" s="11" t="str">
        <f t="shared" si="124"/>
        <v>L</v>
      </c>
      <c r="P29" s="19" t="str">
        <f ca="1">IF(N29&lt;&gt;"",IFERROR(VLOOKUP(N29,INDIRECT(ADDRESS('Jours fériés'!$E$2,2,1,1,"Jours fériés")&amp;":"&amp;ADDRESS('Jours fériés'!$E$3,3,1,1)),2,FALSE),IF(AfficherNoSemaine="Oui",IF(UPPER(LEFT(TEXT(N29+1,"jjjj"),1))="J",TEXT(_xlfn.ISOWEEKNUM(N29),"00"),""),"")),"")</f>
        <v>Lundi de Pentecôte</v>
      </c>
      <c r="Q29" s="10">
        <f t="shared" si="25"/>
        <v>46198</v>
      </c>
      <c r="R29" s="11" t="str">
        <f t="shared" si="124"/>
        <v>J</v>
      </c>
      <c r="S29" s="19" t="str">
        <f ca="1">IF(Q29&lt;&gt;"",IFERROR(VLOOKUP(Q29,INDIRECT(ADDRESS('Jours fériés'!$E$2,2,1,1,"Jours fériés")&amp;":"&amp;ADDRESS('Jours fériés'!$E$3,3,1,1)),2,FALSE),IF(AfficherNoSemaine="Oui",IF(UPPER(LEFT(TEXT(Q29+1,"jjjj"),1))="J",TEXT(_xlfn.ISOWEEKNUM(Q29),"00"),""),"")),"")</f>
        <v/>
      </c>
      <c r="T29" s="10">
        <f t="shared" si="26"/>
        <v>46228</v>
      </c>
      <c r="U29" s="11" t="str">
        <f t="shared" ref="U29" si="173">UPPER(LEFT(TEXT(T29,"jjjj"),1))</f>
        <v>S</v>
      </c>
      <c r="V29" s="19" t="str">
        <f ca="1">IF(T29&lt;&gt;"",IFERROR(VLOOKUP(T29,INDIRECT(ADDRESS('Jours fériés'!$E$2,2,1,1,"Jours fériés")&amp;":"&amp;ADDRESS('Jours fériés'!$E$3,3,1,1)),2,FALSE),IF(AfficherNoSemaine="Oui",IF(UPPER(LEFT(TEXT(T29+1,"jjjj"),1))="J",TEXT(_xlfn.ISOWEEKNUM(T29),"00"),""),"")),"")</f>
        <v/>
      </c>
      <c r="W29" s="10">
        <f t="shared" si="28"/>
        <v>46259</v>
      </c>
      <c r="X29" s="11" t="str">
        <f t="shared" ref="X29" si="174">UPPER(LEFT(TEXT(W29,"jjjj"),1))</f>
        <v>M</v>
      </c>
      <c r="Y29" s="19" t="str">
        <f ca="1">IF(W29&lt;&gt;"",IFERROR(VLOOKUP(W29,INDIRECT(ADDRESS('Jours fériés'!$E$2,2,1,1,"Jours fériés")&amp;":"&amp;ADDRESS('Jours fériés'!$E$3,3,1,1)),2,FALSE),IF(AfficherNoSemaine="Oui",IF(UPPER(LEFT(TEXT(W29+1,"jjjj"),1))="J",TEXT(_xlfn.ISOWEEKNUM(W29),"00"),""),"")),"")</f>
        <v/>
      </c>
      <c r="Z29" s="10">
        <f t="shared" si="30"/>
        <v>46290</v>
      </c>
      <c r="AA29" s="11" t="str">
        <f t="shared" ref="AA29" si="175">UPPER(LEFT(TEXT(Z29,"jjjj"),1))</f>
        <v>V</v>
      </c>
      <c r="AB29" s="19" t="str">
        <f ca="1">IF(Z29&lt;&gt;"",IFERROR(VLOOKUP(Z29,INDIRECT(ADDRESS('Jours fériés'!$E$2,2,1,1,"Jours fériés")&amp;":"&amp;ADDRESS('Jours fériés'!$E$3,3,1,1)),2,FALSE),IF(AfficherNoSemaine="Oui",IF(UPPER(LEFT(TEXT(Z29+1,"jjjj"),1))="J",TEXT(_xlfn.ISOWEEKNUM(Z29),"00"),""),"")),"")</f>
        <v/>
      </c>
      <c r="AC29" s="10">
        <f t="shared" si="32"/>
        <v>46320</v>
      </c>
      <c r="AD29" s="11" t="str">
        <f t="shared" ref="AD29" si="176">UPPER(LEFT(TEXT(AC29,"jjjj"),1))</f>
        <v>D</v>
      </c>
      <c r="AE29" s="19" t="str">
        <f ca="1">IF(AC29&lt;&gt;"",IFERROR(VLOOKUP(AC29,INDIRECT(ADDRESS('Jours fériés'!$E$2,2,1,1,"Jours fériés")&amp;":"&amp;ADDRESS('Jours fériés'!$E$3,3,1,1)),2,FALSE),IF(AfficherNoSemaine="Oui",IF(UPPER(LEFT(TEXT(AC29+1,"jjjj"),1))="J",TEXT(_xlfn.ISOWEEKNUM(AC29),"00"),""),"")),"")</f>
        <v/>
      </c>
      <c r="AF29" s="10">
        <f t="shared" si="34"/>
        <v>46351</v>
      </c>
      <c r="AG29" s="11" t="str">
        <f t="shared" ref="AG29" si="177">UPPER(LEFT(TEXT(AF29,"jjjj"),1))</f>
        <v>M</v>
      </c>
      <c r="AH29" s="19" t="str">
        <f ca="1">IF(AF29&lt;&gt;"",IFERROR(VLOOKUP(AF29,INDIRECT(ADDRESS('Jours fériés'!$E$2,2,1,1,"Jours fériés")&amp;":"&amp;ADDRESS('Jours fériés'!$E$3,3,1,1)),2,FALSE),IF(AfficherNoSemaine="Oui",IF(UPPER(LEFT(TEXT(AF29+1,"jjjj"),1))="J",TEXT(_xlfn.ISOWEEKNUM(AF29),"00"),""),"")),"")</f>
        <v>48</v>
      </c>
      <c r="AI29" s="10">
        <f t="shared" si="36"/>
        <v>46381</v>
      </c>
      <c r="AJ29" s="11" t="str">
        <f t="shared" ref="AJ29" si="178">UPPER(LEFT(TEXT(AI29,"jjjj"),1))</f>
        <v>V</v>
      </c>
      <c r="AK29" s="19" t="str">
        <f ca="1">IF(AI29&lt;&gt;"",IFERROR(VLOOKUP(AI29,INDIRECT(ADDRESS('Jours fériés'!$E$2,2,1,1,"Jours fériés")&amp;":"&amp;ADDRESS('Jours fériés'!$E$3,3,1,1)),2,FALSE),IF(AfficherNoSemaine="Oui",IF(UPPER(LEFT(TEXT(AI29+1,"jjjj"),1))="J",TEXT(_xlfn.ISOWEEKNUM(AI29),"00"),""),"")),"")</f>
        <v>Noël</v>
      </c>
    </row>
    <row r="30" spans="2:37" s="8" customFormat="1" ht="30" customHeight="1" x14ac:dyDescent="0.2">
      <c r="B30" s="10">
        <f t="shared" si="38"/>
        <v>46048</v>
      </c>
      <c r="C30" s="11" t="str">
        <f t="shared" si="20"/>
        <v>L</v>
      </c>
      <c r="D30" s="19" t="str">
        <f ca="1">IF(B30&lt;&gt;"",IFERROR(VLOOKUP(B30,INDIRECT(ADDRESS('Jours fériés'!$E$2,2,1,1,"Jours fériés")&amp;":"&amp;ADDRESS('Jours fériés'!$E$3,3,1,1)),2,FALSE),IF(AfficherNoSemaine="Oui",IF(UPPER(LEFT(TEXT(B30+1,"jjjj"),1))="J",TEXT(_xlfn.ISOWEEKNUM(B30),"00"),""),"")),"")</f>
        <v/>
      </c>
      <c r="E30" s="10">
        <f t="shared" si="39"/>
        <v>46079</v>
      </c>
      <c r="F30" s="11" t="str">
        <f t="shared" si="21"/>
        <v>J</v>
      </c>
      <c r="G30" s="19" t="str">
        <f ca="1">IF(E30&lt;&gt;"",IFERROR(VLOOKUP(E30,INDIRECT(ADDRESS('Jours fériés'!$E$2,2,1,1,"Jours fériés")&amp;":"&amp;ADDRESS('Jours fériés'!$E$3,3,1,1)),2,FALSE),IF(AfficherNoSemaine="Oui",IF(UPPER(LEFT(TEXT(E30+1,"jjjj"),1))="J",TEXT(_xlfn.ISOWEEKNUM(E30),"00"),""),"")),"")</f>
        <v/>
      </c>
      <c r="H30" s="10">
        <f t="shared" si="22"/>
        <v>46107</v>
      </c>
      <c r="I30" s="11" t="str">
        <f t="shared" si="124"/>
        <v>J</v>
      </c>
      <c r="J30" s="19" t="str">
        <f ca="1">IF(H30&lt;&gt;"",IFERROR(VLOOKUP(H30,INDIRECT(ADDRESS('Jours fériés'!$E$2,2,1,1,"Jours fériés")&amp;":"&amp;ADDRESS('Jours fériés'!$E$3,3,1,1)),2,FALSE),IF(AfficherNoSemaine="Oui",IF(UPPER(LEFT(TEXT(H30+1,"jjjj"),1))="J",TEXT(_xlfn.ISOWEEKNUM(H30),"00"),""),"")),"")</f>
        <v/>
      </c>
      <c r="K30" s="10">
        <f t="shared" si="23"/>
        <v>46138</v>
      </c>
      <c r="L30" s="11" t="str">
        <f t="shared" si="124"/>
        <v>D</v>
      </c>
      <c r="M30" s="19" t="str">
        <f ca="1">IF(K30&lt;&gt;"",IFERROR(VLOOKUP(K30,INDIRECT(ADDRESS('Jours fériés'!$E$2,2,1,1,"Jours fériés")&amp;":"&amp;ADDRESS('Jours fériés'!$E$3,3,1,1)),2,FALSE),IF(AfficherNoSemaine="Oui",IF(UPPER(LEFT(TEXT(K30+1,"jjjj"),1))="J",TEXT(_xlfn.ISOWEEKNUM(K30),"00"),""),"")),"")</f>
        <v/>
      </c>
      <c r="N30" s="10">
        <f t="shared" si="24"/>
        <v>46168</v>
      </c>
      <c r="O30" s="11" t="str">
        <f t="shared" si="124"/>
        <v>M</v>
      </c>
      <c r="P30" s="19" t="str">
        <f ca="1">IF(N30&lt;&gt;"",IFERROR(VLOOKUP(N30,INDIRECT(ADDRESS('Jours fériés'!$E$2,2,1,1,"Jours fériés")&amp;":"&amp;ADDRESS('Jours fériés'!$E$3,3,1,1)),2,FALSE),IF(AfficherNoSemaine="Oui",IF(UPPER(LEFT(TEXT(N30+1,"jjjj"),1))="J",TEXT(_xlfn.ISOWEEKNUM(N30),"00"),""),"")),"")</f>
        <v/>
      </c>
      <c r="Q30" s="10">
        <f t="shared" si="25"/>
        <v>46199</v>
      </c>
      <c r="R30" s="11" t="str">
        <f t="shared" si="124"/>
        <v>V</v>
      </c>
      <c r="S30" s="19" t="str">
        <f ca="1">IF(Q30&lt;&gt;"",IFERROR(VLOOKUP(Q30,INDIRECT(ADDRESS('Jours fériés'!$E$2,2,1,1,"Jours fériés")&amp;":"&amp;ADDRESS('Jours fériés'!$E$3,3,1,1)),2,FALSE),IF(AfficherNoSemaine="Oui",IF(UPPER(LEFT(TEXT(Q30+1,"jjjj"),1))="J",TEXT(_xlfn.ISOWEEKNUM(Q30),"00"),""),"")),"")</f>
        <v/>
      </c>
      <c r="T30" s="10">
        <f t="shared" si="26"/>
        <v>46229</v>
      </c>
      <c r="U30" s="11" t="str">
        <f t="shared" ref="U30" si="179">UPPER(LEFT(TEXT(T30,"jjjj"),1))</f>
        <v>D</v>
      </c>
      <c r="V30" s="19" t="str">
        <f ca="1">IF(T30&lt;&gt;"",IFERROR(VLOOKUP(T30,INDIRECT(ADDRESS('Jours fériés'!$E$2,2,1,1,"Jours fériés")&amp;":"&amp;ADDRESS('Jours fériés'!$E$3,3,1,1)),2,FALSE),IF(AfficherNoSemaine="Oui",IF(UPPER(LEFT(TEXT(T30+1,"jjjj"),1))="J",TEXT(_xlfn.ISOWEEKNUM(T30),"00"),""),"")),"")</f>
        <v/>
      </c>
      <c r="W30" s="10">
        <f t="shared" si="28"/>
        <v>46260</v>
      </c>
      <c r="X30" s="11" t="str">
        <f t="shared" ref="X30" si="180">UPPER(LEFT(TEXT(W30,"jjjj"),1))</f>
        <v>M</v>
      </c>
      <c r="Y30" s="19" t="str">
        <f ca="1">IF(W30&lt;&gt;"",IFERROR(VLOOKUP(W30,INDIRECT(ADDRESS('Jours fériés'!$E$2,2,1,1,"Jours fériés")&amp;":"&amp;ADDRESS('Jours fériés'!$E$3,3,1,1)),2,FALSE),IF(AfficherNoSemaine="Oui",IF(UPPER(LEFT(TEXT(W30+1,"jjjj"),1))="J",TEXT(_xlfn.ISOWEEKNUM(W30),"00"),""),"")),"")</f>
        <v>35</v>
      </c>
      <c r="Z30" s="10">
        <f t="shared" si="30"/>
        <v>46291</v>
      </c>
      <c r="AA30" s="11" t="str">
        <f t="shared" ref="AA30" si="181">UPPER(LEFT(TEXT(Z30,"jjjj"),1))</f>
        <v>S</v>
      </c>
      <c r="AB30" s="19" t="str">
        <f ca="1">IF(Z30&lt;&gt;"",IFERROR(VLOOKUP(Z30,INDIRECT(ADDRESS('Jours fériés'!$E$2,2,1,1,"Jours fériés")&amp;":"&amp;ADDRESS('Jours fériés'!$E$3,3,1,1)),2,FALSE),IF(AfficherNoSemaine="Oui",IF(UPPER(LEFT(TEXT(Z30+1,"jjjj"),1))="J",TEXT(_xlfn.ISOWEEKNUM(Z30),"00"),""),"")),"")</f>
        <v/>
      </c>
      <c r="AC30" s="10">
        <f t="shared" si="32"/>
        <v>46321</v>
      </c>
      <c r="AD30" s="11" t="str">
        <f t="shared" ref="AD30" si="182">UPPER(LEFT(TEXT(AC30,"jjjj"),1))</f>
        <v>L</v>
      </c>
      <c r="AE30" s="19" t="str">
        <f ca="1">IF(AC30&lt;&gt;"",IFERROR(VLOOKUP(AC30,INDIRECT(ADDRESS('Jours fériés'!$E$2,2,1,1,"Jours fériés")&amp;":"&amp;ADDRESS('Jours fériés'!$E$3,3,1,1)),2,FALSE),IF(AfficherNoSemaine="Oui",IF(UPPER(LEFT(TEXT(AC30+1,"jjjj"),1))="J",TEXT(_xlfn.ISOWEEKNUM(AC30),"00"),""),"")),"")</f>
        <v/>
      </c>
      <c r="AF30" s="10">
        <f t="shared" si="34"/>
        <v>46352</v>
      </c>
      <c r="AG30" s="11" t="str">
        <f t="shared" ref="AG30" si="183">UPPER(LEFT(TEXT(AF30,"jjjj"),1))</f>
        <v>J</v>
      </c>
      <c r="AH30" s="19" t="str">
        <f ca="1">IF(AF30&lt;&gt;"",IFERROR(VLOOKUP(AF30,INDIRECT(ADDRESS('Jours fériés'!$E$2,2,1,1,"Jours fériés")&amp;":"&amp;ADDRESS('Jours fériés'!$E$3,3,1,1)),2,FALSE),IF(AfficherNoSemaine="Oui",IF(UPPER(LEFT(TEXT(AF30+1,"jjjj"),1))="J",TEXT(_xlfn.ISOWEEKNUM(AF30),"00"),""),"")),"")</f>
        <v/>
      </c>
      <c r="AI30" s="10">
        <f t="shared" si="36"/>
        <v>46382</v>
      </c>
      <c r="AJ30" s="11" t="str">
        <f t="shared" ref="AJ30" si="184">UPPER(LEFT(TEXT(AI30,"jjjj"),1))</f>
        <v>S</v>
      </c>
      <c r="AK30" s="19" t="str">
        <f ca="1">IF(AI30&lt;&gt;"",IFERROR(VLOOKUP(AI30,INDIRECT(ADDRESS('Jours fériés'!$E$2,2,1,1,"Jours fériés")&amp;":"&amp;ADDRESS('Jours fériés'!$E$3,3,1,1)),2,FALSE),IF(AfficherNoSemaine="Oui",IF(UPPER(LEFT(TEXT(AI30+1,"jjjj"),1))="J",TEXT(_xlfn.ISOWEEKNUM(AI30),"00"),""),"")),"")</f>
        <v/>
      </c>
    </row>
    <row r="31" spans="2:37" s="8" customFormat="1" ht="30" customHeight="1" x14ac:dyDescent="0.2">
      <c r="B31" s="10">
        <f t="shared" si="38"/>
        <v>46049</v>
      </c>
      <c r="C31" s="11" t="str">
        <f t="shared" si="20"/>
        <v>M</v>
      </c>
      <c r="D31" s="19" t="str">
        <f ca="1">IF(B31&lt;&gt;"",IFERROR(VLOOKUP(B31,INDIRECT(ADDRESS('Jours fériés'!$E$2,2,1,1,"Jours fériés")&amp;":"&amp;ADDRESS('Jours fériés'!$E$3,3,1,1)),2,FALSE),IF(AfficherNoSemaine="Oui",IF(UPPER(LEFT(TEXT(B31+1,"jjjj"),1))="J",TEXT(_xlfn.ISOWEEKNUM(B31),"00"),""),"")),"")</f>
        <v/>
      </c>
      <c r="E31" s="10">
        <f t="shared" si="39"/>
        <v>46080</v>
      </c>
      <c r="F31" s="11" t="str">
        <f t="shared" si="21"/>
        <v>V</v>
      </c>
      <c r="G31" s="19" t="str">
        <f ca="1">IF(E31&lt;&gt;"",IFERROR(VLOOKUP(E31,INDIRECT(ADDRESS('Jours fériés'!$E$2,2,1,1,"Jours fériés")&amp;":"&amp;ADDRESS('Jours fériés'!$E$3,3,1,1)),2,FALSE),IF(AfficherNoSemaine="Oui",IF(UPPER(LEFT(TEXT(E31+1,"jjjj"),1))="J",TEXT(_xlfn.ISOWEEKNUM(E31),"00"),""),"")),"")</f>
        <v/>
      </c>
      <c r="H31" s="10">
        <f t="shared" si="22"/>
        <v>46108</v>
      </c>
      <c r="I31" s="11" t="str">
        <f t="shared" si="124"/>
        <v>V</v>
      </c>
      <c r="J31" s="19" t="str">
        <f ca="1">IF(H31&lt;&gt;"",IFERROR(VLOOKUP(H31,INDIRECT(ADDRESS('Jours fériés'!$E$2,2,1,1,"Jours fériés")&amp;":"&amp;ADDRESS('Jours fériés'!$E$3,3,1,1)),2,FALSE),IF(AfficherNoSemaine="Oui",IF(UPPER(LEFT(TEXT(H31+1,"jjjj"),1))="J",TEXT(_xlfn.ISOWEEKNUM(H31),"00"),""),"")),"")</f>
        <v/>
      </c>
      <c r="K31" s="10">
        <f t="shared" si="23"/>
        <v>46139</v>
      </c>
      <c r="L31" s="11" t="str">
        <f t="shared" si="124"/>
        <v>L</v>
      </c>
      <c r="M31" s="19" t="str">
        <f ca="1">IF(K31&lt;&gt;"",IFERROR(VLOOKUP(K31,INDIRECT(ADDRESS('Jours fériés'!$E$2,2,1,1,"Jours fériés")&amp;":"&amp;ADDRESS('Jours fériés'!$E$3,3,1,1)),2,FALSE),IF(AfficherNoSemaine="Oui",IF(UPPER(LEFT(TEXT(K31+1,"jjjj"),1))="J",TEXT(_xlfn.ISOWEEKNUM(K31),"00"),""),"")),"")</f>
        <v/>
      </c>
      <c r="N31" s="10">
        <f t="shared" si="24"/>
        <v>46169</v>
      </c>
      <c r="O31" s="11" t="str">
        <f t="shared" si="124"/>
        <v>M</v>
      </c>
      <c r="P31" s="19" t="str">
        <f ca="1">IF(N31&lt;&gt;"",IFERROR(VLOOKUP(N31,INDIRECT(ADDRESS('Jours fériés'!$E$2,2,1,1,"Jours fériés")&amp;":"&amp;ADDRESS('Jours fériés'!$E$3,3,1,1)),2,FALSE),IF(AfficherNoSemaine="Oui",IF(UPPER(LEFT(TEXT(N31+1,"jjjj"),1))="J",TEXT(_xlfn.ISOWEEKNUM(N31),"00"),""),"")),"")</f>
        <v>22</v>
      </c>
      <c r="Q31" s="10">
        <f t="shared" si="25"/>
        <v>46200</v>
      </c>
      <c r="R31" s="11" t="str">
        <f t="shared" si="124"/>
        <v>S</v>
      </c>
      <c r="S31" s="19" t="str">
        <f ca="1">IF(Q31&lt;&gt;"",IFERROR(VLOOKUP(Q31,INDIRECT(ADDRESS('Jours fériés'!$E$2,2,1,1,"Jours fériés")&amp;":"&amp;ADDRESS('Jours fériés'!$E$3,3,1,1)),2,FALSE),IF(AfficherNoSemaine="Oui",IF(UPPER(LEFT(TEXT(Q31+1,"jjjj"),1))="J",TEXT(_xlfn.ISOWEEKNUM(Q31),"00"),""),"")),"")</f>
        <v/>
      </c>
      <c r="T31" s="10">
        <f t="shared" si="26"/>
        <v>46230</v>
      </c>
      <c r="U31" s="11" t="str">
        <f t="shared" ref="U31" si="185">UPPER(LEFT(TEXT(T31,"jjjj"),1))</f>
        <v>L</v>
      </c>
      <c r="V31" s="19" t="str">
        <f ca="1">IF(T31&lt;&gt;"",IFERROR(VLOOKUP(T31,INDIRECT(ADDRESS('Jours fériés'!$E$2,2,1,1,"Jours fériés")&amp;":"&amp;ADDRESS('Jours fériés'!$E$3,3,1,1)),2,FALSE),IF(AfficherNoSemaine="Oui",IF(UPPER(LEFT(TEXT(T31+1,"jjjj"),1))="J",TEXT(_xlfn.ISOWEEKNUM(T31),"00"),""),"")),"")</f>
        <v/>
      </c>
      <c r="W31" s="10">
        <f t="shared" si="28"/>
        <v>46261</v>
      </c>
      <c r="X31" s="11" t="str">
        <f t="shared" ref="X31" si="186">UPPER(LEFT(TEXT(W31,"jjjj"),1))</f>
        <v>J</v>
      </c>
      <c r="Y31" s="19" t="str">
        <f ca="1">IF(W31&lt;&gt;"",IFERROR(VLOOKUP(W31,INDIRECT(ADDRESS('Jours fériés'!$E$2,2,1,1,"Jours fériés")&amp;":"&amp;ADDRESS('Jours fériés'!$E$3,3,1,1)),2,FALSE),IF(AfficherNoSemaine="Oui",IF(UPPER(LEFT(TEXT(W31+1,"jjjj"),1))="J",TEXT(_xlfn.ISOWEEKNUM(W31),"00"),""),"")),"")</f>
        <v/>
      </c>
      <c r="Z31" s="10">
        <f t="shared" si="30"/>
        <v>46292</v>
      </c>
      <c r="AA31" s="11" t="str">
        <f t="shared" ref="AA31" si="187">UPPER(LEFT(TEXT(Z31,"jjjj"),1))</f>
        <v>D</v>
      </c>
      <c r="AB31" s="19" t="str">
        <f ca="1">IF(Z31&lt;&gt;"",IFERROR(VLOOKUP(Z31,INDIRECT(ADDRESS('Jours fériés'!$E$2,2,1,1,"Jours fériés")&amp;":"&amp;ADDRESS('Jours fériés'!$E$3,3,1,1)),2,FALSE),IF(AfficherNoSemaine="Oui",IF(UPPER(LEFT(TEXT(Z31+1,"jjjj"),1))="J",TEXT(_xlfn.ISOWEEKNUM(Z31),"00"),""),"")),"")</f>
        <v/>
      </c>
      <c r="AC31" s="10">
        <f t="shared" si="32"/>
        <v>46322</v>
      </c>
      <c r="AD31" s="11" t="str">
        <f t="shared" ref="AD31" si="188">UPPER(LEFT(TEXT(AC31,"jjjj"),1))</f>
        <v>M</v>
      </c>
      <c r="AE31" s="19" t="str">
        <f ca="1">IF(AC31&lt;&gt;"",IFERROR(VLOOKUP(AC31,INDIRECT(ADDRESS('Jours fériés'!$E$2,2,1,1,"Jours fériés")&amp;":"&amp;ADDRESS('Jours fériés'!$E$3,3,1,1)),2,FALSE),IF(AfficherNoSemaine="Oui",IF(UPPER(LEFT(TEXT(AC31+1,"jjjj"),1))="J",TEXT(_xlfn.ISOWEEKNUM(AC31),"00"),""),"")),"")</f>
        <v/>
      </c>
      <c r="AF31" s="10">
        <f t="shared" si="34"/>
        <v>46353</v>
      </c>
      <c r="AG31" s="11" t="str">
        <f t="shared" ref="AG31" si="189">UPPER(LEFT(TEXT(AF31,"jjjj"),1))</f>
        <v>V</v>
      </c>
      <c r="AH31" s="19" t="str">
        <f ca="1">IF(AF31&lt;&gt;"",IFERROR(VLOOKUP(AF31,INDIRECT(ADDRESS('Jours fériés'!$E$2,2,1,1,"Jours fériés")&amp;":"&amp;ADDRESS('Jours fériés'!$E$3,3,1,1)),2,FALSE),IF(AfficherNoSemaine="Oui",IF(UPPER(LEFT(TEXT(AF31+1,"jjjj"),1))="J",TEXT(_xlfn.ISOWEEKNUM(AF31),"00"),""),"")),"")</f>
        <v/>
      </c>
      <c r="AI31" s="10">
        <f t="shared" si="36"/>
        <v>46383</v>
      </c>
      <c r="AJ31" s="11" t="str">
        <f t="shared" ref="AJ31" si="190">UPPER(LEFT(TEXT(AI31,"jjjj"),1))</f>
        <v>D</v>
      </c>
      <c r="AK31" s="19" t="str">
        <f ca="1">IF(AI31&lt;&gt;"",IFERROR(VLOOKUP(AI31,INDIRECT(ADDRESS('Jours fériés'!$E$2,2,1,1,"Jours fériés")&amp;":"&amp;ADDRESS('Jours fériés'!$E$3,3,1,1)),2,FALSE),IF(AfficherNoSemaine="Oui",IF(UPPER(LEFT(TEXT(AI31+1,"jjjj"),1))="J",TEXT(_xlfn.ISOWEEKNUM(AI31),"00"),""),"")),"")</f>
        <v/>
      </c>
    </row>
    <row r="32" spans="2:37" s="8" customFormat="1" ht="30" customHeight="1" x14ac:dyDescent="0.2">
      <c r="B32" s="10">
        <f t="shared" si="38"/>
        <v>46050</v>
      </c>
      <c r="C32" s="11" t="str">
        <f t="shared" si="20"/>
        <v>M</v>
      </c>
      <c r="D32" s="19" t="str">
        <f ca="1">IF(B32&lt;&gt;"",IFERROR(VLOOKUP(B32,INDIRECT(ADDRESS('Jours fériés'!$E$2,2,1,1,"Jours fériés")&amp;":"&amp;ADDRESS('Jours fériés'!$E$3,3,1,1)),2,FALSE),IF(AfficherNoSemaine="Oui",IF(UPPER(LEFT(TEXT(B32+1,"jjjj"),1))="J",TEXT(_xlfn.ISOWEEKNUM(B32),"00"),""),"")),"")</f>
        <v>05</v>
      </c>
      <c r="E32" s="10">
        <f t="shared" si="39"/>
        <v>46081</v>
      </c>
      <c r="F32" s="11" t="str">
        <f t="shared" si="21"/>
        <v>S</v>
      </c>
      <c r="G32" s="19" t="str">
        <f ca="1">IF(E32&lt;&gt;"",IFERROR(VLOOKUP(E32,INDIRECT(ADDRESS('Jours fériés'!$E$2,2,1,1,"Jours fériés")&amp;":"&amp;ADDRESS('Jours fériés'!$E$3,3,1,1)),2,FALSE),IF(AfficherNoSemaine="Oui",IF(UPPER(LEFT(TEXT(E32+1,"jjjj"),1))="J",TEXT(_xlfn.ISOWEEKNUM(E32),"00"),""),"")),"")</f>
        <v/>
      </c>
      <c r="H32" s="10">
        <f t="shared" si="22"/>
        <v>46109</v>
      </c>
      <c r="I32" s="11" t="str">
        <f t="shared" si="124"/>
        <v>S</v>
      </c>
      <c r="J32" s="19" t="str">
        <f ca="1">IF(H32&lt;&gt;"",IFERROR(VLOOKUP(H32,INDIRECT(ADDRESS('Jours fériés'!$E$2,2,1,1,"Jours fériés")&amp;":"&amp;ADDRESS('Jours fériés'!$E$3,3,1,1)),2,FALSE),IF(AfficherNoSemaine="Oui",IF(UPPER(LEFT(TEXT(H32+1,"jjjj"),1))="J",TEXT(_xlfn.ISOWEEKNUM(H32),"00"),""),"")),"")</f>
        <v/>
      </c>
      <c r="K32" s="10">
        <f t="shared" si="23"/>
        <v>46140</v>
      </c>
      <c r="L32" s="11" t="str">
        <f t="shared" si="124"/>
        <v>M</v>
      </c>
      <c r="M32" s="19" t="str">
        <f ca="1">IF(K32&lt;&gt;"",IFERROR(VLOOKUP(K32,INDIRECT(ADDRESS('Jours fériés'!$E$2,2,1,1,"Jours fériés")&amp;":"&amp;ADDRESS('Jours fériés'!$E$3,3,1,1)),2,FALSE),IF(AfficherNoSemaine="Oui",IF(UPPER(LEFT(TEXT(K32+1,"jjjj"),1))="J",TEXT(_xlfn.ISOWEEKNUM(K32),"00"),""),"")),"")</f>
        <v/>
      </c>
      <c r="N32" s="10">
        <f t="shared" si="24"/>
        <v>46170</v>
      </c>
      <c r="O32" s="11" t="str">
        <f t="shared" si="124"/>
        <v>J</v>
      </c>
      <c r="P32" s="19" t="str">
        <f ca="1">IF(N32&lt;&gt;"",IFERROR(VLOOKUP(N32,INDIRECT(ADDRESS('Jours fériés'!$E$2,2,1,1,"Jours fériés")&amp;":"&amp;ADDRESS('Jours fériés'!$E$3,3,1,1)),2,FALSE),IF(AfficherNoSemaine="Oui",IF(UPPER(LEFT(TEXT(N32+1,"jjjj"),1))="J",TEXT(_xlfn.ISOWEEKNUM(N32),"00"),""),"")),"")</f>
        <v/>
      </c>
      <c r="Q32" s="10">
        <f t="shared" si="25"/>
        <v>46201</v>
      </c>
      <c r="R32" s="11" t="str">
        <f t="shared" si="124"/>
        <v>D</v>
      </c>
      <c r="S32" s="19" t="str">
        <f ca="1">IF(Q32&lt;&gt;"",IFERROR(VLOOKUP(Q32,INDIRECT(ADDRESS('Jours fériés'!$E$2,2,1,1,"Jours fériés")&amp;":"&amp;ADDRESS('Jours fériés'!$E$3,3,1,1)),2,FALSE),IF(AfficherNoSemaine="Oui",IF(UPPER(LEFT(TEXT(Q32+1,"jjjj"),1))="J",TEXT(_xlfn.ISOWEEKNUM(Q32),"00"),""),"")),"")</f>
        <v/>
      </c>
      <c r="T32" s="10">
        <f t="shared" si="26"/>
        <v>46231</v>
      </c>
      <c r="U32" s="11" t="str">
        <f t="shared" ref="U32" si="191">UPPER(LEFT(TEXT(T32,"jjjj"),1))</f>
        <v>M</v>
      </c>
      <c r="V32" s="19" t="str">
        <f ca="1">IF(T32&lt;&gt;"",IFERROR(VLOOKUP(T32,INDIRECT(ADDRESS('Jours fériés'!$E$2,2,1,1,"Jours fériés")&amp;":"&amp;ADDRESS('Jours fériés'!$E$3,3,1,1)),2,FALSE),IF(AfficherNoSemaine="Oui",IF(UPPER(LEFT(TEXT(T32+1,"jjjj"),1))="J",TEXT(_xlfn.ISOWEEKNUM(T32),"00"),""),"")),"")</f>
        <v/>
      </c>
      <c r="W32" s="10">
        <f t="shared" si="28"/>
        <v>46262</v>
      </c>
      <c r="X32" s="11" t="str">
        <f t="shared" ref="X32" si="192">UPPER(LEFT(TEXT(W32,"jjjj"),1))</f>
        <v>V</v>
      </c>
      <c r="Y32" s="19" t="str">
        <f ca="1">IF(W32&lt;&gt;"",IFERROR(VLOOKUP(W32,INDIRECT(ADDRESS('Jours fériés'!$E$2,2,1,1,"Jours fériés")&amp;":"&amp;ADDRESS('Jours fériés'!$E$3,3,1,1)),2,FALSE),IF(AfficherNoSemaine="Oui",IF(UPPER(LEFT(TEXT(W32+1,"jjjj"),1))="J",TEXT(_xlfn.ISOWEEKNUM(W32),"00"),""),"")),"")</f>
        <v/>
      </c>
      <c r="Z32" s="10">
        <f t="shared" si="30"/>
        <v>46293</v>
      </c>
      <c r="AA32" s="11" t="str">
        <f t="shared" ref="AA32" si="193">UPPER(LEFT(TEXT(Z32,"jjjj"),1))</f>
        <v>L</v>
      </c>
      <c r="AB32" s="19" t="str">
        <f ca="1">IF(Z32&lt;&gt;"",IFERROR(VLOOKUP(Z32,INDIRECT(ADDRESS('Jours fériés'!$E$2,2,1,1,"Jours fériés")&amp;":"&amp;ADDRESS('Jours fériés'!$E$3,3,1,1)),2,FALSE),IF(AfficherNoSemaine="Oui",IF(UPPER(LEFT(TEXT(Z32+1,"jjjj"),1))="J",TEXT(_xlfn.ISOWEEKNUM(Z32),"00"),""),"")),"")</f>
        <v/>
      </c>
      <c r="AC32" s="10">
        <f t="shared" si="32"/>
        <v>46323</v>
      </c>
      <c r="AD32" s="11" t="str">
        <f t="shared" ref="AD32" si="194">UPPER(LEFT(TEXT(AC32,"jjjj"),1))</f>
        <v>M</v>
      </c>
      <c r="AE32" s="19" t="str">
        <f ca="1">IF(AC32&lt;&gt;"",IFERROR(VLOOKUP(AC32,INDIRECT(ADDRESS('Jours fériés'!$E$2,2,1,1,"Jours fériés")&amp;":"&amp;ADDRESS('Jours fériés'!$E$3,3,1,1)),2,FALSE),IF(AfficherNoSemaine="Oui",IF(UPPER(LEFT(TEXT(AC32+1,"jjjj"),1))="J",TEXT(_xlfn.ISOWEEKNUM(AC32),"00"),""),"")),"")</f>
        <v>44</v>
      </c>
      <c r="AF32" s="10">
        <f t="shared" si="34"/>
        <v>46354</v>
      </c>
      <c r="AG32" s="11" t="str">
        <f t="shared" ref="AG32" si="195">UPPER(LEFT(TEXT(AF32,"jjjj"),1))</f>
        <v>S</v>
      </c>
      <c r="AH32" s="19" t="str">
        <f ca="1">IF(AF32&lt;&gt;"",IFERROR(VLOOKUP(AF32,INDIRECT(ADDRESS('Jours fériés'!$E$2,2,1,1,"Jours fériés")&amp;":"&amp;ADDRESS('Jours fériés'!$E$3,3,1,1)),2,FALSE),IF(AfficherNoSemaine="Oui",IF(UPPER(LEFT(TEXT(AF32+1,"jjjj"),1))="J",TEXT(_xlfn.ISOWEEKNUM(AF32),"00"),""),"")),"")</f>
        <v/>
      </c>
      <c r="AI32" s="10">
        <f t="shared" si="36"/>
        <v>46384</v>
      </c>
      <c r="AJ32" s="11" t="str">
        <f t="shared" ref="AJ32" si="196">UPPER(LEFT(TEXT(AI32,"jjjj"),1))</f>
        <v>L</v>
      </c>
      <c r="AK32" s="19" t="str">
        <f ca="1">IF(AI32&lt;&gt;"",IFERROR(VLOOKUP(AI32,INDIRECT(ADDRESS('Jours fériés'!$E$2,2,1,1,"Jours fériés")&amp;":"&amp;ADDRESS('Jours fériés'!$E$3,3,1,1)),2,FALSE),IF(AfficherNoSemaine="Oui",IF(UPPER(LEFT(TEXT(AI32+1,"jjjj"),1))="J",TEXT(_xlfn.ISOWEEKNUM(AI32),"00"),""),"")),"")</f>
        <v/>
      </c>
    </row>
    <row r="33" spans="2:37" s="8" customFormat="1" ht="30" customHeight="1" x14ac:dyDescent="0.2">
      <c r="B33" s="10">
        <f t="shared" si="38"/>
        <v>46051</v>
      </c>
      <c r="C33" s="11" t="str">
        <f t="shared" si="20"/>
        <v>J</v>
      </c>
      <c r="D33" s="19" t="str">
        <f ca="1">IF(B33&lt;&gt;"",IFERROR(VLOOKUP(B33,INDIRECT(ADDRESS('Jours fériés'!$E$2,2,1,1,"Jours fériés")&amp;":"&amp;ADDRESS('Jours fériés'!$E$3,3,1,1)),2,FALSE),IF(AfficherNoSemaine="Oui",IF(UPPER(LEFT(TEXT(B33+1,"jjjj"),1))="J",TEXT(_xlfn.ISOWEEKNUM(B33),"00"),""),"")),"")</f>
        <v/>
      </c>
      <c r="E33" s="10" t="str">
        <f t="shared" si="39"/>
        <v/>
      </c>
      <c r="F33" s="11" t="str">
        <f t="shared" si="21"/>
        <v/>
      </c>
      <c r="G33" s="19" t="str">
        <f ca="1">IF(E33&lt;&gt;"",IFERROR(VLOOKUP(E33,INDIRECT(ADDRESS('Jours fériés'!$E$2,2,1,1,"Jours fériés")&amp;":"&amp;ADDRESS('Jours fériés'!$E$3,3,1,1)),2,FALSE),IF(AfficherNoSemaine="Oui",IF(UPPER(LEFT(TEXT(E33+1,"jjjj"),1))="J",TEXT(_xlfn.ISOWEEKNUM(E33),"00"),""),"")),"")</f>
        <v/>
      </c>
      <c r="H33" s="10">
        <f t="shared" si="22"/>
        <v>46110</v>
      </c>
      <c r="I33" s="11" t="str">
        <f t="shared" si="124"/>
        <v>D</v>
      </c>
      <c r="J33" s="19" t="str">
        <f ca="1">IF(H33&lt;&gt;"",IFERROR(VLOOKUP(H33,INDIRECT(ADDRESS('Jours fériés'!$E$2,2,1,1,"Jours fériés")&amp;":"&amp;ADDRESS('Jours fériés'!$E$3,3,1,1)),2,FALSE),IF(AfficherNoSemaine="Oui",IF(UPPER(LEFT(TEXT(H33+1,"jjjj"),1))="J",TEXT(_xlfn.ISOWEEKNUM(H33),"00"),""),"")),"")</f>
        <v/>
      </c>
      <c r="K33" s="10">
        <f t="shared" si="23"/>
        <v>46141</v>
      </c>
      <c r="L33" s="11" t="str">
        <f t="shared" si="124"/>
        <v>M</v>
      </c>
      <c r="M33" s="19" t="str">
        <f ca="1">IF(K33&lt;&gt;"",IFERROR(VLOOKUP(K33,INDIRECT(ADDRESS('Jours fériés'!$E$2,2,1,1,"Jours fériés")&amp;":"&amp;ADDRESS('Jours fériés'!$E$3,3,1,1)),2,FALSE),IF(AfficherNoSemaine="Oui",IF(UPPER(LEFT(TEXT(K33+1,"jjjj"),1))="J",TEXT(_xlfn.ISOWEEKNUM(K33),"00"),""),"")),"")</f>
        <v>18</v>
      </c>
      <c r="N33" s="10">
        <f t="shared" si="24"/>
        <v>46171</v>
      </c>
      <c r="O33" s="11" t="str">
        <f t="shared" si="124"/>
        <v>V</v>
      </c>
      <c r="P33" s="19" t="str">
        <f ca="1">IF(N33&lt;&gt;"",IFERROR(VLOOKUP(N33,INDIRECT(ADDRESS('Jours fériés'!$E$2,2,1,1,"Jours fériés")&amp;":"&amp;ADDRESS('Jours fériés'!$E$3,3,1,1)),2,FALSE),IF(AfficherNoSemaine="Oui",IF(UPPER(LEFT(TEXT(N33+1,"jjjj"),1))="J",TEXT(_xlfn.ISOWEEKNUM(N33),"00"),""),"")),"")</f>
        <v/>
      </c>
      <c r="Q33" s="10">
        <f t="shared" si="25"/>
        <v>46202</v>
      </c>
      <c r="R33" s="11" t="str">
        <f t="shared" si="124"/>
        <v>L</v>
      </c>
      <c r="S33" s="19" t="str">
        <f ca="1">IF(Q33&lt;&gt;"",IFERROR(VLOOKUP(Q33,INDIRECT(ADDRESS('Jours fériés'!$E$2,2,1,1,"Jours fériés")&amp;":"&amp;ADDRESS('Jours fériés'!$E$3,3,1,1)),2,FALSE),IF(AfficherNoSemaine="Oui",IF(UPPER(LEFT(TEXT(Q33+1,"jjjj"),1))="J",TEXT(_xlfn.ISOWEEKNUM(Q33),"00"),""),"")),"")</f>
        <v/>
      </c>
      <c r="T33" s="10">
        <f t="shared" si="26"/>
        <v>46232</v>
      </c>
      <c r="U33" s="11" t="str">
        <f t="shared" ref="U33" si="197">UPPER(LEFT(TEXT(T33,"jjjj"),1))</f>
        <v>M</v>
      </c>
      <c r="V33" s="19" t="str">
        <f ca="1">IF(T33&lt;&gt;"",IFERROR(VLOOKUP(T33,INDIRECT(ADDRESS('Jours fériés'!$E$2,2,1,1,"Jours fériés")&amp;":"&amp;ADDRESS('Jours fériés'!$E$3,3,1,1)),2,FALSE),IF(AfficherNoSemaine="Oui",IF(UPPER(LEFT(TEXT(T33+1,"jjjj"),1))="J",TEXT(_xlfn.ISOWEEKNUM(T33),"00"),""),"")),"")</f>
        <v>31</v>
      </c>
      <c r="W33" s="10">
        <f t="shared" si="28"/>
        <v>46263</v>
      </c>
      <c r="X33" s="11" t="str">
        <f t="shared" ref="X33" si="198">UPPER(LEFT(TEXT(W33,"jjjj"),1))</f>
        <v>S</v>
      </c>
      <c r="Y33" s="19" t="str">
        <f ca="1">IF(W33&lt;&gt;"",IFERROR(VLOOKUP(W33,INDIRECT(ADDRESS('Jours fériés'!$E$2,2,1,1,"Jours fériés")&amp;":"&amp;ADDRESS('Jours fériés'!$E$3,3,1,1)),2,FALSE),IF(AfficherNoSemaine="Oui",IF(UPPER(LEFT(TEXT(W33+1,"jjjj"),1))="J",TEXT(_xlfn.ISOWEEKNUM(W33),"00"),""),"")),"")</f>
        <v/>
      </c>
      <c r="Z33" s="10">
        <f t="shared" si="30"/>
        <v>46294</v>
      </c>
      <c r="AA33" s="11" t="str">
        <f t="shared" ref="AA33" si="199">UPPER(LEFT(TEXT(Z33,"jjjj"),1))</f>
        <v>M</v>
      </c>
      <c r="AB33" s="19" t="str">
        <f ca="1">IF(Z33&lt;&gt;"",IFERROR(VLOOKUP(Z33,INDIRECT(ADDRESS('Jours fériés'!$E$2,2,1,1,"Jours fériés")&amp;":"&amp;ADDRESS('Jours fériés'!$E$3,3,1,1)),2,FALSE),IF(AfficherNoSemaine="Oui",IF(UPPER(LEFT(TEXT(Z33+1,"jjjj"),1))="J",TEXT(_xlfn.ISOWEEKNUM(Z33),"00"),""),"")),"")</f>
        <v/>
      </c>
      <c r="AC33" s="10">
        <f t="shared" si="32"/>
        <v>46324</v>
      </c>
      <c r="AD33" s="11" t="str">
        <f t="shared" ref="AD33" si="200">UPPER(LEFT(TEXT(AC33,"jjjj"),1))</f>
        <v>J</v>
      </c>
      <c r="AE33" s="19" t="str">
        <f ca="1">IF(AC33&lt;&gt;"",IFERROR(VLOOKUP(AC33,INDIRECT(ADDRESS('Jours fériés'!$E$2,2,1,1,"Jours fériés")&amp;":"&amp;ADDRESS('Jours fériés'!$E$3,3,1,1)),2,FALSE),IF(AfficherNoSemaine="Oui",IF(UPPER(LEFT(TEXT(AC33+1,"jjjj"),1))="J",TEXT(_xlfn.ISOWEEKNUM(AC33),"00"),""),"")),"")</f>
        <v/>
      </c>
      <c r="AF33" s="10">
        <f t="shared" si="34"/>
        <v>46355</v>
      </c>
      <c r="AG33" s="11" t="str">
        <f t="shared" ref="AG33" si="201">UPPER(LEFT(TEXT(AF33,"jjjj"),1))</f>
        <v>D</v>
      </c>
      <c r="AH33" s="19" t="str">
        <f ca="1">IF(AF33&lt;&gt;"",IFERROR(VLOOKUP(AF33,INDIRECT(ADDRESS('Jours fériés'!$E$2,2,1,1,"Jours fériés")&amp;":"&amp;ADDRESS('Jours fériés'!$E$3,3,1,1)),2,FALSE),IF(AfficherNoSemaine="Oui",IF(UPPER(LEFT(TEXT(AF33+1,"jjjj"),1))="J",TEXT(_xlfn.ISOWEEKNUM(AF33),"00"),""),"")),"")</f>
        <v/>
      </c>
      <c r="AI33" s="10">
        <f t="shared" si="36"/>
        <v>46385</v>
      </c>
      <c r="AJ33" s="11" t="str">
        <f t="shared" ref="AJ33" si="202">UPPER(LEFT(TEXT(AI33,"jjjj"),1))</f>
        <v>M</v>
      </c>
      <c r="AK33" s="19" t="str">
        <f ca="1">IF(AI33&lt;&gt;"",IFERROR(VLOOKUP(AI33,INDIRECT(ADDRESS('Jours fériés'!$E$2,2,1,1,"Jours fériés")&amp;":"&amp;ADDRESS('Jours fériés'!$E$3,3,1,1)),2,FALSE),IF(AfficherNoSemaine="Oui",IF(UPPER(LEFT(TEXT(AI33+1,"jjjj"),1))="J",TEXT(_xlfn.ISOWEEKNUM(AI33),"00"),""),"")),"")</f>
        <v/>
      </c>
    </row>
    <row r="34" spans="2:37" s="8" customFormat="1" ht="30" customHeight="1" x14ac:dyDescent="0.2">
      <c r="B34" s="10">
        <f t="shared" si="38"/>
        <v>46052</v>
      </c>
      <c r="C34" s="11" t="str">
        <f t="shared" si="20"/>
        <v>V</v>
      </c>
      <c r="D34" s="19" t="str">
        <f ca="1">IF(B34&lt;&gt;"",IFERROR(VLOOKUP(B34,INDIRECT(ADDRESS('Jours fériés'!$E$2,2,1,1,"Jours fériés")&amp;":"&amp;ADDRESS('Jours fériés'!$E$3,3,1,1)),2,FALSE),IF(AfficherNoSemaine="Oui",IF(UPPER(LEFT(TEXT(B34+1,"jjjj"),1))="J",TEXT(_xlfn.ISOWEEKNUM(B34),"00"),""),"")),"")</f>
        <v/>
      </c>
      <c r="E34" s="12" t="str">
        <f t="shared" si="39"/>
        <v/>
      </c>
      <c r="F34" s="13" t="str">
        <f t="shared" si="21"/>
        <v/>
      </c>
      <c r="G34" s="20" t="str">
        <f ca="1">IF(E34&lt;&gt;"",IFERROR(VLOOKUP(E34,INDIRECT(ADDRESS('Jours fériés'!$E$2,2,1,1,"Jours fériés")&amp;":"&amp;ADDRESS('Jours fériés'!$E$3,3,1,1)),2,FALSE),IF(AfficherNoSemaine="Oui",IF(UPPER(LEFT(TEXT(E34+1,"jjjj"),1))="J",TEXT(_xlfn.ISOWEEKNUM(E34),"00"),""),"")),"")</f>
        <v/>
      </c>
      <c r="H34" s="10">
        <f t="shared" si="22"/>
        <v>46111</v>
      </c>
      <c r="I34" s="11" t="str">
        <f t="shared" si="124"/>
        <v>L</v>
      </c>
      <c r="J34" s="19" t="str">
        <f ca="1">IF(H34&lt;&gt;"",IFERROR(VLOOKUP(H34,INDIRECT(ADDRESS('Jours fériés'!$E$2,2,1,1,"Jours fériés")&amp;":"&amp;ADDRESS('Jours fériés'!$E$3,3,1,1)),2,FALSE),IF(AfficherNoSemaine="Oui",IF(UPPER(LEFT(TEXT(H34+1,"jjjj"),1))="J",TEXT(_xlfn.ISOWEEKNUM(H34),"00"),""),"")),"")</f>
        <v/>
      </c>
      <c r="K34" s="10">
        <f t="shared" si="23"/>
        <v>46142</v>
      </c>
      <c r="L34" s="11" t="str">
        <f t="shared" si="124"/>
        <v>J</v>
      </c>
      <c r="M34" s="19" t="str">
        <f ca="1">IF(K34&lt;&gt;"",IFERROR(VLOOKUP(K34,INDIRECT(ADDRESS('Jours fériés'!$E$2,2,1,1,"Jours fériés")&amp;":"&amp;ADDRESS('Jours fériés'!$E$3,3,1,1)),2,FALSE),IF(AfficherNoSemaine="Oui",IF(UPPER(LEFT(TEXT(K34+1,"jjjj"),1))="J",TEXT(_xlfn.ISOWEEKNUM(K34),"00"),""),"")),"")</f>
        <v/>
      </c>
      <c r="N34" s="10">
        <f t="shared" si="24"/>
        <v>46172</v>
      </c>
      <c r="O34" s="11" t="str">
        <f t="shared" si="124"/>
        <v>S</v>
      </c>
      <c r="P34" s="19" t="str">
        <f ca="1">IF(N34&lt;&gt;"",IFERROR(VLOOKUP(N34,INDIRECT(ADDRESS('Jours fériés'!$E$2,2,1,1,"Jours fériés")&amp;":"&amp;ADDRESS('Jours fériés'!$E$3,3,1,1)),2,FALSE),IF(AfficherNoSemaine="Oui",IF(UPPER(LEFT(TEXT(N34+1,"jjjj"),1))="J",TEXT(_xlfn.ISOWEEKNUM(N34),"00"),""),"")),"")</f>
        <v/>
      </c>
      <c r="Q34" s="10">
        <f t="shared" si="25"/>
        <v>46203</v>
      </c>
      <c r="R34" s="11" t="str">
        <f t="shared" si="124"/>
        <v>M</v>
      </c>
      <c r="S34" s="19" t="str">
        <f ca="1">IF(Q34&lt;&gt;"",IFERROR(VLOOKUP(Q34,INDIRECT(ADDRESS('Jours fériés'!$E$2,2,1,1,"Jours fériés")&amp;":"&amp;ADDRESS('Jours fériés'!$E$3,3,1,1)),2,FALSE),IF(AfficherNoSemaine="Oui",IF(UPPER(LEFT(TEXT(Q34+1,"jjjj"),1))="J",TEXT(_xlfn.ISOWEEKNUM(Q34),"00"),""),"")),"")</f>
        <v/>
      </c>
      <c r="T34" s="10">
        <f t="shared" si="26"/>
        <v>46233</v>
      </c>
      <c r="U34" s="11" t="str">
        <f t="shared" ref="U34" si="203">UPPER(LEFT(TEXT(T34,"jjjj"),1))</f>
        <v>J</v>
      </c>
      <c r="V34" s="19" t="str">
        <f ca="1">IF(T34&lt;&gt;"",IFERROR(VLOOKUP(T34,INDIRECT(ADDRESS('Jours fériés'!$E$2,2,1,1,"Jours fériés")&amp;":"&amp;ADDRESS('Jours fériés'!$E$3,3,1,1)),2,FALSE),IF(AfficherNoSemaine="Oui",IF(UPPER(LEFT(TEXT(T34+1,"jjjj"),1))="J",TEXT(_xlfn.ISOWEEKNUM(T34),"00"),""),"")),"")</f>
        <v/>
      </c>
      <c r="W34" s="10">
        <f t="shared" si="28"/>
        <v>46264</v>
      </c>
      <c r="X34" s="11" t="str">
        <f t="shared" ref="X34" si="204">UPPER(LEFT(TEXT(W34,"jjjj"),1))</f>
        <v>D</v>
      </c>
      <c r="Y34" s="19" t="str">
        <f ca="1">IF(W34&lt;&gt;"",IFERROR(VLOOKUP(W34,INDIRECT(ADDRESS('Jours fériés'!$E$2,2,1,1,"Jours fériés")&amp;":"&amp;ADDRESS('Jours fériés'!$E$3,3,1,1)),2,FALSE),IF(AfficherNoSemaine="Oui",IF(UPPER(LEFT(TEXT(W34+1,"jjjj"),1))="J",TEXT(_xlfn.ISOWEEKNUM(W34),"00"),""),"")),"")</f>
        <v/>
      </c>
      <c r="Z34" s="10">
        <f t="shared" si="30"/>
        <v>46295</v>
      </c>
      <c r="AA34" s="11" t="str">
        <f t="shared" ref="AA34" si="205">UPPER(LEFT(TEXT(Z34,"jjjj"),1))</f>
        <v>M</v>
      </c>
      <c r="AB34" s="19" t="str">
        <f ca="1">IF(Z34&lt;&gt;"",IFERROR(VLOOKUP(Z34,INDIRECT(ADDRESS('Jours fériés'!$E$2,2,1,1,"Jours fériés")&amp;":"&amp;ADDRESS('Jours fériés'!$E$3,3,1,1)),2,FALSE),IF(AfficherNoSemaine="Oui",IF(UPPER(LEFT(TEXT(Z34+1,"jjjj"),1))="J",TEXT(_xlfn.ISOWEEKNUM(Z34),"00"),""),"")),"")</f>
        <v>40</v>
      </c>
      <c r="AC34" s="10">
        <f t="shared" si="32"/>
        <v>46325</v>
      </c>
      <c r="AD34" s="11" t="str">
        <f t="shared" ref="AD34" si="206">UPPER(LEFT(TEXT(AC34,"jjjj"),1))</f>
        <v>V</v>
      </c>
      <c r="AE34" s="19" t="str">
        <f ca="1">IF(AC34&lt;&gt;"",IFERROR(VLOOKUP(AC34,INDIRECT(ADDRESS('Jours fériés'!$E$2,2,1,1,"Jours fériés")&amp;":"&amp;ADDRESS('Jours fériés'!$E$3,3,1,1)),2,FALSE),IF(AfficherNoSemaine="Oui",IF(UPPER(LEFT(TEXT(AC34+1,"jjjj"),1))="J",TEXT(_xlfn.ISOWEEKNUM(AC34),"00"),""),"")),"")</f>
        <v/>
      </c>
      <c r="AF34" s="10">
        <f t="shared" si="34"/>
        <v>46356</v>
      </c>
      <c r="AG34" s="11" t="str">
        <f t="shared" ref="AG34" si="207">UPPER(LEFT(TEXT(AF34,"jjjj"),1))</f>
        <v>L</v>
      </c>
      <c r="AH34" s="19" t="str">
        <f ca="1">IF(AF34&lt;&gt;"",IFERROR(VLOOKUP(AF34,INDIRECT(ADDRESS('Jours fériés'!$E$2,2,1,1,"Jours fériés")&amp;":"&amp;ADDRESS('Jours fériés'!$E$3,3,1,1)),2,FALSE),IF(AfficherNoSemaine="Oui",IF(UPPER(LEFT(TEXT(AF34+1,"jjjj"),1))="J",TEXT(_xlfn.ISOWEEKNUM(AF34),"00"),""),"")),"")</f>
        <v/>
      </c>
      <c r="AI34" s="10">
        <f t="shared" si="36"/>
        <v>46386</v>
      </c>
      <c r="AJ34" s="11" t="str">
        <f t="shared" ref="AJ34" si="208">UPPER(LEFT(TEXT(AI34,"jjjj"),1))</f>
        <v>M</v>
      </c>
      <c r="AK34" s="19" t="str">
        <f ca="1">IF(AI34&lt;&gt;"",IFERROR(VLOOKUP(AI34,INDIRECT(ADDRESS('Jours fériés'!$E$2,2,1,1,"Jours fériés")&amp;":"&amp;ADDRESS('Jours fériés'!$E$3,3,1,1)),2,FALSE),IF(AfficherNoSemaine="Oui",IF(UPPER(LEFT(TEXT(AI34+1,"jjjj"),1))="J",TEXT(_xlfn.ISOWEEKNUM(AI34),"00"),""),"")),"")</f>
        <v>53</v>
      </c>
    </row>
    <row r="35" spans="2:37" s="8" customFormat="1" ht="30" customHeight="1" x14ac:dyDescent="0.2">
      <c r="B35" s="10">
        <f t="shared" si="38"/>
        <v>46053</v>
      </c>
      <c r="C35" s="11" t="str">
        <f t="shared" si="20"/>
        <v>S</v>
      </c>
      <c r="D35" s="19" t="str">
        <f ca="1">IF(B35&lt;&gt;"",IFERROR(VLOOKUP(B35,INDIRECT(ADDRESS('Jours fériés'!$E$2,2,1,1,"Jours fériés")&amp;":"&amp;ADDRESS('Jours fériés'!$E$3,3,1,1)),2,FALSE),IF(AfficherNoSemaine="Oui",IF(UPPER(LEFT(TEXT(B35+1,"jjjj"),1))="J",TEXT(_xlfn.ISOWEEKNUM(B35),"00"),""),"")),"")</f>
        <v/>
      </c>
      <c r="E35" s="14" t="str">
        <f t="shared" si="39"/>
        <v/>
      </c>
      <c r="F35" s="15" t="str">
        <f t="shared" si="21"/>
        <v/>
      </c>
      <c r="G35" s="21" t="str">
        <f ca="1">IF(E35&lt;&gt;"",IFERROR(VLOOKUP(E35,INDIRECT(ADDRESS('Jours fériés'!$E$2,2,1,1,"Jours fériés")&amp;":"&amp;ADDRESS('Jours fériés'!$E$3,3,1,1)),2,FALSE),IF(AfficherNoSemaine="Oui",IF(UPPER(LEFT(TEXT(E35+1,"jjjj"),1))="J",TEXT(_xlfn.ISOWEEKNUM(E35),"00"),""),"")),"")</f>
        <v/>
      </c>
      <c r="H35" s="10">
        <f t="shared" si="22"/>
        <v>46112</v>
      </c>
      <c r="I35" s="11" t="str">
        <f t="shared" si="124"/>
        <v>M</v>
      </c>
      <c r="J35" s="19" t="str">
        <f ca="1">IF(H35&lt;&gt;"",IFERROR(VLOOKUP(H35,INDIRECT(ADDRESS('Jours fériés'!$E$2,2,1,1,"Jours fériés")&amp;":"&amp;ADDRESS('Jours fériés'!$E$3,3,1,1)),2,FALSE),IF(AfficherNoSemaine="Oui",IF(UPPER(LEFT(TEXT(H35+1,"jjjj"),1))="J",TEXT(_xlfn.ISOWEEKNUM(H35),"00"),""),"")),"")</f>
        <v/>
      </c>
      <c r="K35" s="12" t="str">
        <f t="shared" si="23"/>
        <v/>
      </c>
      <c r="L35" s="13" t="str">
        <f t="shared" si="124"/>
        <v/>
      </c>
      <c r="M35" s="20" t="str">
        <f ca="1">IF(K35&lt;&gt;"",IFERROR(VLOOKUP(K35,INDIRECT(ADDRESS('Jours fériés'!$E$2,2,1,1,"Jours fériés")&amp;":"&amp;ADDRESS('Jours fériés'!$E$3,3,1,1)),2,FALSE),IF(AfficherNoSemaine="Oui",IF(UPPER(LEFT(TEXT(K35+1,"jjjj"),1))="J",TEXT(_xlfn.ISOWEEKNUM(K35),"00"),""),"")),"")</f>
        <v/>
      </c>
      <c r="N35" s="10">
        <f t="shared" si="24"/>
        <v>46173</v>
      </c>
      <c r="O35" s="11" t="str">
        <f t="shared" si="124"/>
        <v>D</v>
      </c>
      <c r="P35" s="19" t="str">
        <f ca="1">IF(N35&lt;&gt;"",IFERROR(VLOOKUP(N35,INDIRECT(ADDRESS('Jours fériés'!$E$2,2,1,1,"Jours fériés")&amp;":"&amp;ADDRESS('Jours fériés'!$E$3,3,1,1)),2,FALSE),IF(AfficherNoSemaine="Oui",IF(UPPER(LEFT(TEXT(N35+1,"jjjj"),1))="J",TEXT(_xlfn.ISOWEEKNUM(N35),"00"),""),"")),"")</f>
        <v/>
      </c>
      <c r="Q35" s="12" t="str">
        <f t="shared" si="25"/>
        <v/>
      </c>
      <c r="R35" s="13" t="str">
        <f t="shared" si="124"/>
        <v/>
      </c>
      <c r="S35" s="20" t="str">
        <f ca="1">IF(Q35&lt;&gt;"",IFERROR(VLOOKUP(Q35,INDIRECT(ADDRESS('Jours fériés'!$E$2,2,1,1,"Jours fériés")&amp;":"&amp;ADDRESS('Jours fériés'!$E$3,3,1,1)),2,FALSE),IF(AfficherNoSemaine="Oui",IF(UPPER(LEFT(TEXT(Q35+1,"jjjj"),1))="J",TEXT(_xlfn.ISOWEEKNUM(Q35),"00"),""),"")),"")</f>
        <v/>
      </c>
      <c r="T35" s="10">
        <f t="shared" si="26"/>
        <v>46234</v>
      </c>
      <c r="U35" s="11" t="str">
        <f t="shared" ref="U35" si="209">UPPER(LEFT(TEXT(T35,"jjjj"),1))</f>
        <v>V</v>
      </c>
      <c r="V35" s="19" t="str">
        <f ca="1">IF(T35&lt;&gt;"",IFERROR(VLOOKUP(T35,INDIRECT(ADDRESS('Jours fériés'!$E$2,2,1,1,"Jours fériés")&amp;":"&amp;ADDRESS('Jours fériés'!$E$3,3,1,1)),2,FALSE),IF(AfficherNoSemaine="Oui",IF(UPPER(LEFT(TEXT(T35+1,"jjjj"),1))="J",TEXT(_xlfn.ISOWEEKNUM(T35),"00"),""),"")),"")</f>
        <v/>
      </c>
      <c r="W35" s="10">
        <f t="shared" si="28"/>
        <v>46265</v>
      </c>
      <c r="X35" s="11" t="str">
        <f t="shared" ref="X35" si="210">UPPER(LEFT(TEXT(W35,"jjjj"),1))</f>
        <v>L</v>
      </c>
      <c r="Y35" s="19" t="str">
        <f ca="1">IF(W35&lt;&gt;"",IFERROR(VLOOKUP(W35,INDIRECT(ADDRESS('Jours fériés'!$E$2,2,1,1,"Jours fériés")&amp;":"&amp;ADDRESS('Jours fériés'!$E$3,3,1,1)),2,FALSE),IF(AfficherNoSemaine="Oui",IF(UPPER(LEFT(TEXT(W35+1,"jjjj"),1))="J",TEXT(_xlfn.ISOWEEKNUM(W35),"00"),""),"")),"")</f>
        <v/>
      </c>
      <c r="Z35" s="12" t="str">
        <f t="shared" si="30"/>
        <v/>
      </c>
      <c r="AA35" s="13" t="str">
        <f t="shared" ref="AA35" si="211">UPPER(LEFT(TEXT(Z35,"jjjj"),1))</f>
        <v/>
      </c>
      <c r="AB35" s="20" t="str">
        <f ca="1">IF(Z35&lt;&gt;"",IFERROR(VLOOKUP(Z35,INDIRECT(ADDRESS('Jours fériés'!$E$2,2,1,1,"Jours fériés")&amp;":"&amp;ADDRESS('Jours fériés'!$E$3,3,1,1)),2,FALSE),IF(AfficherNoSemaine="Oui",IF(UPPER(LEFT(TEXT(Z35+1,"jjjj"),1))="J",TEXT(_xlfn.ISOWEEKNUM(Z35),"00"),""),"")),"")</f>
        <v/>
      </c>
      <c r="AC35" s="10">
        <f t="shared" si="32"/>
        <v>46326</v>
      </c>
      <c r="AD35" s="11" t="str">
        <f t="shared" ref="AD35" si="212">UPPER(LEFT(TEXT(AC35,"jjjj"),1))</f>
        <v>S</v>
      </c>
      <c r="AE35" s="19" t="str">
        <f ca="1">IF(AC35&lt;&gt;"",IFERROR(VLOOKUP(AC35,INDIRECT(ADDRESS('Jours fériés'!$E$2,2,1,1,"Jours fériés")&amp;":"&amp;ADDRESS('Jours fériés'!$E$3,3,1,1)),2,FALSE),IF(AfficherNoSemaine="Oui",IF(UPPER(LEFT(TEXT(AC35+1,"jjjj"),1))="J",TEXT(_xlfn.ISOWEEKNUM(AC35),"00"),""),"")),"")</f>
        <v/>
      </c>
      <c r="AF35" s="12" t="str">
        <f t="shared" si="34"/>
        <v/>
      </c>
      <c r="AG35" s="13" t="str">
        <f t="shared" ref="AG35" si="213">UPPER(LEFT(TEXT(AF35,"jjjj"),1))</f>
        <v/>
      </c>
      <c r="AH35" s="20" t="str">
        <f ca="1">IF(AF35&lt;&gt;"",IFERROR(VLOOKUP(AF35,INDIRECT(ADDRESS('Jours fériés'!$E$2,2,1,1,"Jours fériés")&amp;":"&amp;ADDRESS('Jours fériés'!$E$3,3,1,1)),2,FALSE),IF(AfficherNoSemaine="Oui",IF(UPPER(LEFT(TEXT(AF35+1,"jjjj"),1))="J",TEXT(_xlfn.ISOWEEKNUM(AF35),"00"),""),"")),"")</f>
        <v/>
      </c>
      <c r="AI35" s="10">
        <f t="shared" si="36"/>
        <v>46387</v>
      </c>
      <c r="AJ35" s="11" t="str">
        <f t="shared" ref="AJ35" si="214">UPPER(LEFT(TEXT(AI35,"jjjj"),1))</f>
        <v>J</v>
      </c>
      <c r="AK35" s="19" t="str">
        <f ca="1">IF(AI35&lt;&gt;"",IFERROR(VLOOKUP(AI35,INDIRECT(ADDRESS('Jours fériés'!$E$2,2,1,1,"Jours fériés")&amp;":"&amp;ADDRESS('Jours fériés'!$E$3,3,1,1)),2,FALSE),IF(AfficherNoSemaine="Oui",IF(UPPER(LEFT(TEXT(AI35+1,"jjjj"),1))="J",TEXT(_xlfn.ISOWEEKNUM(AI35),"00"),""),"")),"")</f>
        <v/>
      </c>
    </row>
    <row r="38" spans="2:37" x14ac:dyDescent="0.2">
      <c r="D38" s="6"/>
      <c r="E38" s="6"/>
      <c r="F38" s="6"/>
      <c r="G38" s="6"/>
      <c r="H38" s="6"/>
      <c r="I38" s="6"/>
      <c r="J38" s="6"/>
    </row>
    <row r="39" spans="2:37" x14ac:dyDescent="0.2">
      <c r="D39" s="6"/>
      <c r="E39" s="6"/>
      <c r="F39" s="6"/>
      <c r="G39" s="6"/>
      <c r="H39" s="6"/>
      <c r="I39" s="6"/>
      <c r="J39" s="6"/>
    </row>
  </sheetData>
  <mergeCells count="12">
    <mergeCell ref="W4:Y4"/>
    <mergeCell ref="Z4:AB4"/>
    <mergeCell ref="AC4:AE4"/>
    <mergeCell ref="AF4:AH4"/>
    <mergeCell ref="AI4:AK4"/>
    <mergeCell ref="T4:V4"/>
    <mergeCell ref="B4:D4"/>
    <mergeCell ref="E4:G4"/>
    <mergeCell ref="H4:J4"/>
    <mergeCell ref="K4:M4"/>
    <mergeCell ref="N4:P4"/>
    <mergeCell ref="Q4:S4"/>
  </mergeCells>
  <phoneticPr fontId="4" type="noConversion"/>
  <conditionalFormatting sqref="B5:AJ35">
    <cfRule type="expression" dxfId="8" priority="1" stopIfTrue="1">
      <formula>IF(MOD(COLUMN(B5),3)=2,IFERROR(_xlfn.NUMBERVALUE(D5),"")="",IF(MOD(COLUMN(B5),3)=0,AND(A5&lt;&gt;"",B5&lt;&gt;"",IFERROR(_xlfn.NUMBERVALUE(C5),"")=""),IFERROR(_xlfn.NUMBERVALUE(B5),"")=""))</formula>
    </cfRule>
    <cfRule type="expression" dxfId="7" priority="3">
      <formula>IF(MOD(COLUMN(B5),3)=2,IF(C5="D",TRUE,FALSE),IF(MOD(COLUMN(B5),3)=0,IF(B5="D",TRUE,FALSE),IF(A5="D",TRUE,FALSE)))</formula>
    </cfRule>
    <cfRule type="expression" dxfId="6" priority="4">
      <formula>IF(MOD(COLUMN(B5),3)=2,IF(C5="S",TRUE,FALSE),IF(MOD(COLUMN(B5),3)=0,IF(B5="S",TRUE,FALSE),IF(A5="S",TRUE,FALSE)))</formula>
    </cfRule>
  </conditionalFormatting>
  <conditionalFormatting sqref="B5:B35 E5:E35 H5:H35 K5:K35 N5:N35 Q5:Q35 T5:T35 W5:W35 Z5:Z35 AC5:AC35 AF5:AF35 AI5:AI35">
    <cfRule type="expression" dxfId="5" priority="2">
      <formula>IF(B5&lt;&gt;"",TRUE,FALSE)</formula>
    </cfRule>
  </conditionalFormatting>
  <conditionalFormatting sqref="E33:G33">
    <cfRule type="expression" dxfId="4" priority="7">
      <formula>IF($E$33&lt;&gt;"",FALSE,TRUE)</formula>
    </cfRule>
  </conditionalFormatting>
  <conditionalFormatting sqref="F33">
    <cfRule type="expression" dxfId="3" priority="6">
      <formula>IF($E$33&lt;&gt;"",FALSE,TRUE)</formula>
    </cfRule>
  </conditionalFormatting>
  <conditionalFormatting sqref="AK5:AK35">
    <cfRule type="expression" dxfId="2" priority="11" stopIfTrue="1">
      <formula>IF(MOD(COLUMN(AK5),3)=2,IFERROR(_xlfn.NUMBERVALUE(#REF!),"")="",IF(MOD(COLUMN(AK5),3)=0,AND(AJ5&lt;&gt;"",AK5&lt;&gt;"",IFERROR(_xlfn.NUMBERVALUE(AL5),"")=""),IFERROR(_xlfn.NUMBERVALUE(AK5),"")=""))</formula>
    </cfRule>
    <cfRule type="expression" dxfId="1" priority="12">
      <formula>IF(MOD(COLUMN(AK5),3)=2,IF(AL5="D",TRUE,FALSE),IF(MOD(COLUMN(AK5),3)=0,IF(AK5="D",TRUE,FALSE),IF(AJ5="D",TRUE,FALSE)))</formula>
    </cfRule>
    <cfRule type="expression" dxfId="0" priority="13">
      <formula>IF(MOD(COLUMN(AK5),3)=2,IF(AL5="S",TRUE,FALSE),IF(MOD(COLUMN(AK5),3)=0,IF(AK5="S",TRUE,FALSE),IF(AJ5="S",TRUE,FALSE)))</formula>
    </cfRule>
  </conditionalFormatting>
  <dataValidations count="2">
    <dataValidation type="list" allowBlank="1" showInputMessage="1" showErrorMessage="1" sqref="G1" xr:uid="{00000000-0002-0000-0000-000000000000}">
      <formula1>"Belgique,Canada,France,Suisse-GE,Suisse-VD"</formula1>
    </dataValidation>
    <dataValidation type="list" allowBlank="1" showInputMessage="1" showErrorMessage="1" sqref="AE1" xr:uid="{9FFEC65D-E6F3-408C-BB81-8CE9B7BCBD03}">
      <formula1>"Oui,Non"</formula1>
    </dataValidation>
  </dataValidations>
  <hyperlinks>
    <hyperlink ref="J1" r:id="rId1" xr:uid="{257E829E-6E77-4B34-A0BC-853F785598BC}"/>
  </hyperlinks>
  <printOptions horizontalCentered="1" verticalCentered="1"/>
  <pageMargins left="0.5" right="0.23622047244094491" top="0.5" bottom="0.5" header="0.31496062992125984" footer="0.31496062992125984"/>
  <pageSetup paperSize="9" scale="49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7"/>
  <sheetViews>
    <sheetView workbookViewId="0">
      <selection activeCell="E2" sqref="E2"/>
    </sheetView>
  </sheetViews>
  <sheetFormatPr baseColWidth="10" defaultRowHeight="14.25" x14ac:dyDescent="0.2"/>
  <cols>
    <col min="1" max="1" width="11.25" customWidth="1"/>
    <col min="2" max="2" width="29.5" customWidth="1"/>
    <col min="3" max="3" width="30.375" customWidth="1"/>
    <col min="5" max="5" width="24.75" bestFit="1" customWidth="1"/>
    <col min="7" max="7" width="28.75" customWidth="1"/>
    <col min="8" max="24" width="28.75" bestFit="1" customWidth="1"/>
    <col min="25" max="25" width="12.125" bestFit="1" customWidth="1"/>
  </cols>
  <sheetData>
    <row r="1" spans="1:5" x14ac:dyDescent="0.2">
      <c r="A1" s="1" t="s">
        <v>19</v>
      </c>
      <c r="B1" s="1" t="s">
        <v>12</v>
      </c>
      <c r="C1" s="1" t="s">
        <v>24</v>
      </c>
      <c r="E1" s="5" t="s">
        <v>34</v>
      </c>
    </row>
    <row r="2" spans="1:5" x14ac:dyDescent="0.2">
      <c r="A2" s="2" t="s">
        <v>22</v>
      </c>
      <c r="B2" s="2">
        <f xml:space="preserve"> DATE(Annee,1,1)</f>
        <v>46023</v>
      </c>
      <c r="C2" s="2" t="s">
        <v>0</v>
      </c>
      <c r="E2" s="4">
        <f t="array" aca="1" ref="E2" ca="1">MIN(IF(JOURSFERIES[Pays]=Lieu,ROW(INDIRECT("1:"&amp;ROWS(JOURSFERIES[Pays])))))+1</f>
        <v>2</v>
      </c>
    </row>
    <row r="3" spans="1:5" x14ac:dyDescent="0.2">
      <c r="A3" s="2" t="s">
        <v>22</v>
      </c>
      <c r="B3" s="2">
        <f xml:space="preserve"> FLOOR(DAY(MINUTE(Annee/38)/2+56)&amp;"/5/"&amp;Annee,7)-34</f>
        <v>46117</v>
      </c>
      <c r="C3" s="2" t="s">
        <v>13</v>
      </c>
      <c r="E3" s="4">
        <f t="array" aca="1" ref="E3" ca="1">MAX(IF(JOURSFERIES[Pays]=Lieu,ROW(INDIRECT("1:"&amp;ROWS(JOURSFERIES[Pays])))))+1</f>
        <v>15</v>
      </c>
    </row>
    <row r="4" spans="1:5" x14ac:dyDescent="0.2">
      <c r="A4" s="2" t="s">
        <v>22</v>
      </c>
      <c r="B4" s="2">
        <f xml:space="preserve"> B3 + 1</f>
        <v>46118</v>
      </c>
      <c r="C4" s="2" t="s">
        <v>1</v>
      </c>
    </row>
    <row r="5" spans="1:5" x14ac:dyDescent="0.2">
      <c r="A5" s="2" t="s">
        <v>22</v>
      </c>
      <c r="B5" s="2">
        <f xml:space="preserve"> DATE(Annee,5,1)</f>
        <v>46143</v>
      </c>
      <c r="C5" s="2" t="s">
        <v>2</v>
      </c>
    </row>
    <row r="6" spans="1:5" x14ac:dyDescent="0.2">
      <c r="A6" s="2" t="s">
        <v>22</v>
      </c>
      <c r="B6" s="2">
        <f xml:space="preserve"> DATE(Annee,5,8)</f>
        <v>46150</v>
      </c>
      <c r="C6" s="2" t="s">
        <v>3</v>
      </c>
    </row>
    <row r="7" spans="1:5" x14ac:dyDescent="0.2">
      <c r="A7" s="2" t="s">
        <v>22</v>
      </c>
      <c r="B7" s="2">
        <f xml:space="preserve"> B3 + 39</f>
        <v>46156</v>
      </c>
      <c r="C7" s="2" t="s">
        <v>4</v>
      </c>
      <c r="E7" s="16"/>
    </row>
    <row r="8" spans="1:5" x14ac:dyDescent="0.2">
      <c r="A8" s="2" t="s">
        <v>22</v>
      </c>
      <c r="B8" s="2">
        <f xml:space="preserve"> B3 + 49</f>
        <v>46166</v>
      </c>
      <c r="C8" s="2" t="s">
        <v>5</v>
      </c>
    </row>
    <row r="9" spans="1:5" x14ac:dyDescent="0.2">
      <c r="A9" s="2" t="s">
        <v>22</v>
      </c>
      <c r="B9" s="2">
        <f xml:space="preserve"> B3 + 50</f>
        <v>46167</v>
      </c>
      <c r="C9" s="2" t="s">
        <v>6</v>
      </c>
    </row>
    <row r="10" spans="1:5" x14ac:dyDescent="0.2">
      <c r="A10" s="2" t="s">
        <v>22</v>
      </c>
      <c r="B10" s="2">
        <f xml:space="preserve"> DATE(Annee,7,21)</f>
        <v>46224</v>
      </c>
      <c r="C10" s="2" t="s">
        <v>7</v>
      </c>
    </row>
    <row r="11" spans="1:5" x14ac:dyDescent="0.2">
      <c r="A11" s="2" t="s">
        <v>22</v>
      </c>
      <c r="B11" s="2">
        <f xml:space="preserve"> DATE(Annee,8,15)</f>
        <v>46249</v>
      </c>
      <c r="C11" s="2" t="s">
        <v>8</v>
      </c>
    </row>
    <row r="12" spans="1:5" x14ac:dyDescent="0.2">
      <c r="A12" s="2" t="s">
        <v>22</v>
      </c>
      <c r="B12" s="2">
        <f xml:space="preserve"> DATE(Annee,11,1)</f>
        <v>46327</v>
      </c>
      <c r="C12" s="2" t="s">
        <v>9</v>
      </c>
    </row>
    <row r="13" spans="1:5" x14ac:dyDescent="0.2">
      <c r="A13" s="2" t="s">
        <v>22</v>
      </c>
      <c r="B13" s="2">
        <f xml:space="preserve"> DATE(Annee,11,11)</f>
        <v>46337</v>
      </c>
      <c r="C13" s="2" t="s">
        <v>10</v>
      </c>
      <c r="E13" s="3"/>
    </row>
    <row r="14" spans="1:5" x14ac:dyDescent="0.2">
      <c r="A14" s="2" t="s">
        <v>22</v>
      </c>
      <c r="B14" s="2">
        <f>DATE(Annee,11,15)</f>
        <v>46341</v>
      </c>
      <c r="C14" s="2" t="s">
        <v>23</v>
      </c>
    </row>
    <row r="15" spans="1:5" x14ac:dyDescent="0.2">
      <c r="A15" s="2" t="s">
        <v>22</v>
      </c>
      <c r="B15" s="2">
        <f xml:space="preserve"> DATE(Annee,12,25)</f>
        <v>46381</v>
      </c>
      <c r="C15" s="2" t="s">
        <v>11</v>
      </c>
    </row>
    <row r="16" spans="1:5" x14ac:dyDescent="0.2">
      <c r="A16" s="2" t="s">
        <v>21</v>
      </c>
      <c r="B16" s="2">
        <f>DATE(Annee,1,1)</f>
        <v>46023</v>
      </c>
      <c r="C16" s="2" t="s">
        <v>0</v>
      </c>
    </row>
    <row r="17" spans="1:3" x14ac:dyDescent="0.2">
      <c r="A17" s="2" t="s">
        <v>21</v>
      </c>
      <c r="B17" s="2">
        <f xml:space="preserve"> FLOOR(DAY(MINUTE(Annee/38)/2+56)&amp;"/5/"&amp;Annee,7)-36</f>
        <v>46115</v>
      </c>
      <c r="C17" s="2" t="s">
        <v>14</v>
      </c>
    </row>
    <row r="18" spans="1:3" x14ac:dyDescent="0.2">
      <c r="A18" s="2" t="s">
        <v>21</v>
      </c>
      <c r="B18" s="2">
        <f>B17+3</f>
        <v>46118</v>
      </c>
      <c r="C18" s="2" t="s">
        <v>1</v>
      </c>
    </row>
    <row r="19" spans="1:3" x14ac:dyDescent="0.2">
      <c r="A19" s="2" t="s">
        <v>21</v>
      </c>
      <c r="B19" s="2">
        <f>DATE(Annee,5,25)-(IF(WEEKDAY(DATE(Annee,5,25))-2=0,7,WEEKDAY(DATE(Annee,5,25))-2))</f>
        <v>46160</v>
      </c>
      <c r="C19" s="2" t="s">
        <v>15</v>
      </c>
    </row>
    <row r="20" spans="1:3" x14ac:dyDescent="0.2">
      <c r="A20" s="2" t="s">
        <v>21</v>
      </c>
      <c r="B20" s="2">
        <f>IF(WEEKDAY(DATE(Annee,7,1),1)=1,DATE(Annee,7,2),DATE(Annee,7,1))</f>
        <v>46204</v>
      </c>
      <c r="C20" s="2" t="s">
        <v>16</v>
      </c>
    </row>
    <row r="21" spans="1:3" x14ac:dyDescent="0.2">
      <c r="A21" s="2" t="s">
        <v>21</v>
      </c>
      <c r="B21" s="2">
        <f>DATE(Annee,9,1)+MOD((2-WEEKDAY(DATE(Annee,9,1))),7)</f>
        <v>46272</v>
      </c>
      <c r="C21" s="2" t="s">
        <v>2</v>
      </c>
    </row>
    <row r="22" spans="1:3" x14ac:dyDescent="0.2">
      <c r="A22" s="2" t="s">
        <v>21</v>
      </c>
      <c r="B22" s="2">
        <f>DATE(Annee,10,1)+MOD((2-WEEKDAY(DATE(Annee,10,1))),7)+7</f>
        <v>46307</v>
      </c>
      <c r="C22" s="2" t="s">
        <v>17</v>
      </c>
    </row>
    <row r="23" spans="1:3" x14ac:dyDescent="0.2">
      <c r="A23" s="2" t="s">
        <v>21</v>
      </c>
      <c r="B23" s="2">
        <f>DATE(Annee,12,25)</f>
        <v>46381</v>
      </c>
      <c r="C23" s="2" t="s">
        <v>18</v>
      </c>
    </row>
    <row r="24" spans="1:3" x14ac:dyDescent="0.2">
      <c r="A24" s="2" t="s">
        <v>20</v>
      </c>
      <c r="B24" s="2">
        <f xml:space="preserve"> DATE(Annee,1,1)</f>
        <v>46023</v>
      </c>
      <c r="C24" s="1" t="s">
        <v>0</v>
      </c>
    </row>
    <row r="25" spans="1:3" x14ac:dyDescent="0.2">
      <c r="A25" s="2" t="s">
        <v>20</v>
      </c>
      <c r="B25" s="2">
        <f xml:space="preserve"> FLOOR(DAY(MINUTE(Annee/38)/2+56)&amp;"/5/"&amp;Annee,7)-34</f>
        <v>46117</v>
      </c>
      <c r="C25" s="1" t="s">
        <v>13</v>
      </c>
    </row>
    <row r="26" spans="1:3" x14ac:dyDescent="0.2">
      <c r="A26" s="2" t="s">
        <v>20</v>
      </c>
      <c r="B26" s="2">
        <f xml:space="preserve"> B25 + 1</f>
        <v>46118</v>
      </c>
      <c r="C26" s="1" t="s">
        <v>1</v>
      </c>
    </row>
    <row r="27" spans="1:3" x14ac:dyDescent="0.2">
      <c r="A27" s="2" t="s">
        <v>20</v>
      </c>
      <c r="B27" s="2">
        <f xml:space="preserve"> DATE(Annee,5,1)</f>
        <v>46143</v>
      </c>
      <c r="C27" s="1" t="s">
        <v>2</v>
      </c>
    </row>
    <row r="28" spans="1:3" x14ac:dyDescent="0.2">
      <c r="A28" s="2" t="s">
        <v>20</v>
      </c>
      <c r="B28" s="2">
        <f xml:space="preserve"> DATE(Annee,5,8)</f>
        <v>46150</v>
      </c>
      <c r="C28" s="1" t="s">
        <v>3</v>
      </c>
    </row>
    <row r="29" spans="1:3" x14ac:dyDescent="0.2">
      <c r="A29" s="2" t="s">
        <v>20</v>
      </c>
      <c r="B29" s="2">
        <f xml:space="preserve"> B25 + 39</f>
        <v>46156</v>
      </c>
      <c r="C29" s="1" t="s">
        <v>4</v>
      </c>
    </row>
    <row r="30" spans="1:3" x14ac:dyDescent="0.2">
      <c r="A30" s="2" t="s">
        <v>20</v>
      </c>
      <c r="B30" s="2">
        <f xml:space="preserve"> B25 + 49</f>
        <v>46166</v>
      </c>
      <c r="C30" s="1" t="s">
        <v>5</v>
      </c>
    </row>
    <row r="31" spans="1:3" x14ac:dyDescent="0.2">
      <c r="A31" s="2" t="s">
        <v>20</v>
      </c>
      <c r="B31" s="2">
        <f xml:space="preserve"> B25 + 50</f>
        <v>46167</v>
      </c>
      <c r="C31" s="1" t="s">
        <v>6</v>
      </c>
    </row>
    <row r="32" spans="1:3" x14ac:dyDescent="0.2">
      <c r="A32" s="2" t="s">
        <v>20</v>
      </c>
      <c r="B32" s="2">
        <f xml:space="preserve"> DATE(Annee,7,14)</f>
        <v>46217</v>
      </c>
      <c r="C32" s="1" t="s">
        <v>7</v>
      </c>
    </row>
    <row r="33" spans="1:3" x14ac:dyDescent="0.2">
      <c r="A33" s="2" t="s">
        <v>20</v>
      </c>
      <c r="B33" s="2">
        <f xml:space="preserve"> DATE(Annee,8,15)</f>
        <v>46249</v>
      </c>
      <c r="C33" s="1" t="s">
        <v>8</v>
      </c>
    </row>
    <row r="34" spans="1:3" x14ac:dyDescent="0.2">
      <c r="A34" s="2" t="s">
        <v>20</v>
      </c>
      <c r="B34" s="2">
        <f xml:space="preserve"> DATE(Annee,11,1)</f>
        <v>46327</v>
      </c>
      <c r="C34" s="1" t="s">
        <v>9</v>
      </c>
    </row>
    <row r="35" spans="1:3" x14ac:dyDescent="0.2">
      <c r="A35" s="2" t="s">
        <v>20</v>
      </c>
      <c r="B35" s="2">
        <f xml:space="preserve"> DATE(Annee,11,11)</f>
        <v>46337</v>
      </c>
      <c r="C35" s="1" t="s">
        <v>10</v>
      </c>
    </row>
    <row r="36" spans="1:3" x14ac:dyDescent="0.2">
      <c r="A36" s="2" t="s">
        <v>20</v>
      </c>
      <c r="B36" s="2">
        <f xml:space="preserve"> DATE(Annee,12,25)</f>
        <v>46381</v>
      </c>
      <c r="C36" s="1" t="s">
        <v>11</v>
      </c>
    </row>
    <row r="37" spans="1:3" x14ac:dyDescent="0.2">
      <c r="A37" s="2" t="s">
        <v>25</v>
      </c>
      <c r="B37" s="2">
        <f>DATE(Annee,1,1)</f>
        <v>46023</v>
      </c>
      <c r="C37" s="2" t="s">
        <v>26</v>
      </c>
    </row>
    <row r="38" spans="1:3" x14ac:dyDescent="0.2">
      <c r="A38" s="2" t="s">
        <v>25</v>
      </c>
      <c r="B38" s="2">
        <f xml:space="preserve"> FLOOR(DAY(MINUTE(Annee/38)/2+56)&amp;"/5/"&amp;Annee,7)-36</f>
        <v>46115</v>
      </c>
      <c r="C38" s="2" t="s">
        <v>32</v>
      </c>
    </row>
    <row r="39" spans="1:3" x14ac:dyDescent="0.2">
      <c r="A39" s="2" t="s">
        <v>25</v>
      </c>
      <c r="B39" s="2">
        <f xml:space="preserve"> FLOOR(DAY(MINUTE(Annee/38)/2+56)&amp;"/5/"&amp;Annee,7)-34</f>
        <v>46117</v>
      </c>
      <c r="C39" s="1" t="s">
        <v>13</v>
      </c>
    </row>
    <row r="40" spans="1:3" x14ac:dyDescent="0.2">
      <c r="A40" s="2" t="s">
        <v>25</v>
      </c>
      <c r="B40" s="2">
        <f>B38+3</f>
        <v>46118</v>
      </c>
      <c r="C40" s="2" t="s">
        <v>1</v>
      </c>
    </row>
    <row r="41" spans="1:3" x14ac:dyDescent="0.2">
      <c r="A41" s="2" t="s">
        <v>25</v>
      </c>
      <c r="B41" s="2">
        <f>B38+41</f>
        <v>46156</v>
      </c>
      <c r="C41" s="2" t="s">
        <v>4</v>
      </c>
    </row>
    <row r="42" spans="1:3" x14ac:dyDescent="0.2">
      <c r="A42" s="2" t="s">
        <v>25</v>
      </c>
      <c r="B42" s="2">
        <f>B38+52</f>
        <v>46167</v>
      </c>
      <c r="C42" s="2" t="s">
        <v>5</v>
      </c>
    </row>
    <row r="43" spans="1:3" x14ac:dyDescent="0.2">
      <c r="A43" s="2" t="s">
        <v>25</v>
      </c>
      <c r="B43" s="2">
        <f>DATE(Annee,8,1)</f>
        <v>46235</v>
      </c>
      <c r="C43" s="2" t="s">
        <v>7</v>
      </c>
    </row>
    <row r="44" spans="1:3" x14ac:dyDescent="0.2">
      <c r="A44" s="2" t="s">
        <v>25</v>
      </c>
      <c r="B44" s="2">
        <f>DATE(Annee,9,1)+MOD((1-WEEKDAY(DATE(Annee,9,1))),7)+4</f>
        <v>46275</v>
      </c>
      <c r="C44" s="2" t="s">
        <v>27</v>
      </c>
    </row>
    <row r="45" spans="1:3" x14ac:dyDescent="0.2">
      <c r="A45" s="2" t="s">
        <v>25</v>
      </c>
      <c r="B45" s="2">
        <f>DATE(Annee,12,25)</f>
        <v>46381</v>
      </c>
      <c r="C45" s="2" t="s">
        <v>11</v>
      </c>
    </row>
    <row r="46" spans="1:3" x14ac:dyDescent="0.2">
      <c r="A46" s="2" t="s">
        <v>25</v>
      </c>
      <c r="B46" s="2">
        <f>DATE(Annee,12,31)</f>
        <v>46387</v>
      </c>
      <c r="C46" s="2" t="s">
        <v>28</v>
      </c>
    </row>
    <row r="47" spans="1:3" x14ac:dyDescent="0.2">
      <c r="A47" s="2" t="s">
        <v>29</v>
      </c>
      <c r="B47" s="2">
        <f>DATE(Annee,1,1)</f>
        <v>46023</v>
      </c>
      <c r="C47" s="2" t="s">
        <v>33</v>
      </c>
    </row>
    <row r="48" spans="1:3" x14ac:dyDescent="0.2">
      <c r="A48" s="2" t="s">
        <v>29</v>
      </c>
      <c r="B48" s="2">
        <f>B47+1</f>
        <v>46024</v>
      </c>
      <c r="C48" s="2" t="s">
        <v>33</v>
      </c>
    </row>
    <row r="49" spans="1:3" x14ac:dyDescent="0.2">
      <c r="A49" s="2" t="s">
        <v>29</v>
      </c>
      <c r="B49" s="2">
        <f xml:space="preserve"> FLOOR(DAY(MINUTE(Annee/38)/2+56)&amp;"/5/"&amp;Annee,7)-36</f>
        <v>46115</v>
      </c>
      <c r="C49" s="2" t="s">
        <v>32</v>
      </c>
    </row>
    <row r="50" spans="1:3" x14ac:dyDescent="0.2">
      <c r="A50" s="2" t="s">
        <v>29</v>
      </c>
      <c r="B50" s="2">
        <f xml:space="preserve"> FLOOR(DAY(MINUTE(Annee/38)/2+56)&amp;"/5/"&amp;Annee,7)-34</f>
        <v>46117</v>
      </c>
      <c r="C50" s="1" t="s">
        <v>13</v>
      </c>
    </row>
    <row r="51" spans="1:3" x14ac:dyDescent="0.2">
      <c r="A51" s="2" t="s">
        <v>29</v>
      </c>
      <c r="B51" s="2">
        <f>B49+3</f>
        <v>46118</v>
      </c>
      <c r="C51" s="2" t="s">
        <v>1</v>
      </c>
    </row>
    <row r="52" spans="1:3" x14ac:dyDescent="0.2">
      <c r="A52" s="2" t="s">
        <v>29</v>
      </c>
      <c r="B52" s="2">
        <f>B49+41</f>
        <v>46156</v>
      </c>
      <c r="C52" s="2" t="s">
        <v>31</v>
      </c>
    </row>
    <row r="53" spans="1:3" x14ac:dyDescent="0.2">
      <c r="A53" s="2" t="s">
        <v>29</v>
      </c>
      <c r="B53" s="2">
        <f>B49+52</f>
        <v>46167</v>
      </c>
      <c r="C53" s="2" t="s">
        <v>6</v>
      </c>
    </row>
    <row r="54" spans="1:3" x14ac:dyDescent="0.2">
      <c r="A54" s="2" t="s">
        <v>29</v>
      </c>
      <c r="B54" s="2">
        <f>DATE(Annee,8,1)</f>
        <v>46235</v>
      </c>
      <c r="C54" s="2" t="s">
        <v>7</v>
      </c>
    </row>
    <row r="55" spans="1:3" x14ac:dyDescent="0.2">
      <c r="A55" s="2" t="s">
        <v>29</v>
      </c>
      <c r="B55" s="2">
        <f>DATE(Annee,9,1)+MOD((1-WEEKDAY(DATE(Annee,9,1))),7)+14</f>
        <v>46285</v>
      </c>
      <c r="C55" s="2" t="s">
        <v>49</v>
      </c>
    </row>
    <row r="56" spans="1:3" x14ac:dyDescent="0.2">
      <c r="A56" s="2" t="s">
        <v>29</v>
      </c>
      <c r="B56" s="2">
        <f>DATE(Annee,9,1)+MOD((1-WEEKDAY(DATE(Annee,9,1))),7)+15</f>
        <v>46286</v>
      </c>
      <c r="C56" s="2" t="s">
        <v>30</v>
      </c>
    </row>
    <row r="57" spans="1:3" x14ac:dyDescent="0.2">
      <c r="A57" s="2" t="s">
        <v>29</v>
      </c>
      <c r="B57" s="2">
        <f>DATE(Annee,12,25)</f>
        <v>46381</v>
      </c>
      <c r="C57" s="2" t="s">
        <v>11</v>
      </c>
    </row>
  </sheetData>
  <pageMargins left="0.7" right="0.7" top="0.75" bottom="0.75" header="0.3" footer="0.3"/>
  <pageSetup paperSize="9" orientation="portrait" horizontalDpi="300" verticalDpi="30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Calendrier</vt:lpstr>
      <vt:lpstr>Jours fériés</vt:lpstr>
      <vt:lpstr>AfficherNoSemaine</vt:lpstr>
      <vt:lpstr>Annee</vt:lpstr>
      <vt:lpstr>Lieu</vt:lpstr>
      <vt:lpstr>Calendrier!Zone_d_impression</vt:lpstr>
    </vt:vector>
  </TitlesOfParts>
  <Company>EALB</Company>
  <LinksUpToDate>false</LinksUpToDate>
  <SharedDoc>false</SharedDoc>
  <HyperlinkBase>https://exceller-avec-la-bureautique.com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Calendrier Excel 2020</dc:title>
  <dc:creator>Charles Exceller</dc:creator>
  <cp:keywords>Calendrier, Excel, 2020, 2021</cp:keywords>
  <dc:description>Calendrier Excel permanent avec les jours fériés de Belgique, Canada, France et Suisse (GE, VD)</dc:description>
  <cp:lastModifiedBy>Charles Exceller</cp:lastModifiedBy>
  <cp:lastPrinted>2019-12-24T09:37:34Z</cp:lastPrinted>
  <dcterms:created xsi:type="dcterms:W3CDTF">2019-12-18T19:55:25Z</dcterms:created>
  <dcterms:modified xsi:type="dcterms:W3CDTF">2020-01-06T13:27:37Z</dcterms:modified>
</cp:coreProperties>
</file>